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7875" activeTab="0"/>
  </bookViews>
  <sheets>
    <sheet name="Trans Prop30%BR (2)" sheetId="1" r:id="rId1"/>
  </sheets>
  <definedNames>
    <definedName name="_xlnm.Print_Area" localSheetId="0">'Trans Prop30%BR (2)'!$D$2:$AG$54</definedName>
    <definedName name="solver_adj" localSheetId="0" hidden="1">'Trans Prop30%BR (2)'!#REF!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10000</definedName>
    <definedName name="solver_lhs1" localSheetId="0" hidden="1">'Trans Prop30%BR (2)'!#REF!</definedName>
    <definedName name="solver_lhs2" localSheetId="0" hidden="1">'Trans Prop30%BR (2)'!#REF!</definedName>
    <definedName name="solver_lhs3" localSheetId="0" hidden="1">'Trans Prop30%BR (2)'!#REF!</definedName>
    <definedName name="solver_lhs4" localSheetId="0" hidden="1">'Trans Prop30%BR (2)'!#REF!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'Trans Prop30%BR (2)'!#REF!</definedName>
    <definedName name="solver_pre" localSheetId="0" hidden="1">0.000000001</definedName>
    <definedName name="solver_rel1" localSheetId="0" hidden="1">2</definedName>
    <definedName name="solver_rel2" localSheetId="0" hidden="1">2</definedName>
    <definedName name="solver_rel3" localSheetId="0" hidden="1">2</definedName>
    <definedName name="solver_rel4" localSheetId="0" hidden="1">3</definedName>
    <definedName name="solver_rhs1" localSheetId="0" hidden="1">74352.8</definedName>
    <definedName name="solver_rhs2" localSheetId="0" hidden="1">0.05</definedName>
    <definedName name="solver_rhs3" localSheetId="0" hidden="1">100</definedName>
    <definedName name="solver_rhs4" localSheetId="0" hidden="1">0.001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<sst xmlns="http://schemas.openxmlformats.org/spreadsheetml/2006/main" count="90" uniqueCount="87">
  <si>
    <t>With a 3% increase on the base</t>
  </si>
  <si>
    <t>Proposed Quotas</t>
  </si>
  <si>
    <t>SG's Proposal</t>
  </si>
  <si>
    <t>Suggested Quotas</t>
  </si>
  <si>
    <t>SG's Suggestion</t>
  </si>
  <si>
    <t>% (a)</t>
  </si>
  <si>
    <t>$ (b)</t>
  </si>
  <si>
    <t>Limits on Reductions and Increases (c)</t>
  </si>
  <si>
    <t>Nominal Contributions</t>
  </si>
  <si>
    <t>$ (c)</t>
  </si>
  <si>
    <t>Proposed Quota</t>
  </si>
  <si>
    <t>Proposed Quota in US $</t>
  </si>
  <si>
    <t>Over-Quota Contributions</t>
  </si>
  <si>
    <t>Total Contribution in US$</t>
  </si>
  <si>
    <t>Adjusted Quota</t>
  </si>
  <si>
    <t>Adjusted Contributions in US $</t>
  </si>
  <si>
    <t>Adjusted Over-Quota Contributions</t>
  </si>
  <si>
    <t>Total Adjusted  Contribution in US $</t>
  </si>
  <si>
    <t>Mitigated to Minimum 0.020</t>
  </si>
  <si>
    <t>% (b)</t>
  </si>
  <si>
    <t>$ (e)</t>
  </si>
  <si>
    <t>Limits on Reductions and Increases (f)</t>
  </si>
  <si>
    <t>Nominal Increase over 2007</t>
  </si>
  <si>
    <t>% of total</t>
  </si>
  <si>
    <t>%</t>
  </si>
  <si>
    <t>$</t>
  </si>
  <si>
    <t>Dominica</t>
  </si>
  <si>
    <t>Brasil</t>
  </si>
  <si>
    <t>Guyana</t>
  </si>
  <si>
    <t>México</t>
  </si>
  <si>
    <t>Argentina</t>
  </si>
  <si>
    <t>Colombia</t>
  </si>
  <si>
    <t>Grenada</t>
  </si>
  <si>
    <t>Chile</t>
  </si>
  <si>
    <t>Perú</t>
  </si>
  <si>
    <t>Bahamas</t>
  </si>
  <si>
    <t>Venezuela</t>
  </si>
  <si>
    <t>Bolivia</t>
  </si>
  <si>
    <t>República Dominicana</t>
  </si>
  <si>
    <t>El Salvador</t>
  </si>
  <si>
    <t>Guatemala</t>
  </si>
  <si>
    <t>Ecuador</t>
  </si>
  <si>
    <t>Honduras</t>
  </si>
  <si>
    <t>Costa Rica</t>
  </si>
  <si>
    <t>Nicaragua</t>
  </si>
  <si>
    <t>Uruguay</t>
  </si>
  <si>
    <t>Suriname</t>
  </si>
  <si>
    <t>Barbados</t>
  </si>
  <si>
    <t>Paraguay</t>
  </si>
  <si>
    <t>Panamá</t>
  </si>
  <si>
    <t>Jamaica</t>
  </si>
  <si>
    <t>Cuba</t>
  </si>
  <si>
    <t>Total</t>
  </si>
  <si>
    <t>Escala transitoria sugerida para 2007 (a) PROPUESTA DE BRASIL</t>
  </si>
  <si>
    <t>País</t>
  </si>
  <si>
    <t>Cuotas actuales OEA</t>
  </si>
  <si>
    <t>Contribuciones actuales</t>
  </si>
  <si>
    <t>% propuesto bajo la metodología tradicional modificada(b)</t>
  </si>
  <si>
    <t>Transción</t>
  </si>
  <si>
    <t>Límites sobre reducciones y aumentos</t>
  </si>
  <si>
    <t>Etapa 1             Cuotas no reducidas y aumentos mitigados</t>
  </si>
  <si>
    <t>Cuota propuesta</t>
  </si>
  <si>
    <t>Otra mitigación</t>
  </si>
  <si>
    <t>Cuota ajustada</t>
  </si>
  <si>
    <t>Antigua y Barbuda</t>
  </si>
  <si>
    <t>San Vicente y las Granadinas</t>
  </si>
  <si>
    <t>Belice</t>
  </si>
  <si>
    <t>Santa Lucía</t>
  </si>
  <si>
    <t>Haití</t>
  </si>
  <si>
    <t xml:space="preserve">Trinidad y Tobago </t>
  </si>
  <si>
    <t xml:space="preserve">Estados Unidos </t>
  </si>
  <si>
    <t>Suma</t>
  </si>
  <si>
    <t>(a) Escala propuesta con base a las siguientes hipótesis:</t>
  </si>
  <si>
    <t>Ningún Estado Miembro deberá pagar menos de su contribución nominal actual en dólares</t>
  </si>
  <si>
    <t>La cuota mínima aumentará de 0,020 a 0,025</t>
  </si>
  <si>
    <t>La escala deberá sumar 100%</t>
  </si>
  <si>
    <t>(b) Con base a la Escala de Cuotas de la ONU 2004-2006 y la Metodología Tradicional Modificada propuesta en el documento CP/CAAP 2806/05 por el Grupo de Trabajo sobre la Escala de Cuotas, aumentando el mínimo a 0,025</t>
  </si>
  <si>
    <t>(c) La redistribución representará una disminución para los Estados Miembros que han acordado no reducir su contribución nominal en dólares (Etapa 2)</t>
  </si>
  <si>
    <t>Tope de 0,0% para el aumento de cuotas</t>
  </si>
  <si>
    <t>El aumento de cuotas tendrá un tope de 0,0% (etapa 1).</t>
  </si>
  <si>
    <t>Etapa 2 Redistribución de excedente sobre 100% (c)</t>
  </si>
  <si>
    <t xml:space="preserve">Contribuciones ajustadas en US$ </t>
  </si>
  <si>
    <t>Contribución  total ajustada en US$</t>
  </si>
  <si>
    <t>Saintn Kitts y Nevis</t>
  </si>
  <si>
    <t>Canadá</t>
  </si>
  <si>
    <t>DOCUMENTO DE TRABAJO</t>
  </si>
  <si>
    <t>Contribuciones ajustadas por encima de la cuota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</si>
</sst>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0.000_);\(0.000\)"/>
    <numFmt numFmtId="167" formatCode="#,##0.000"/>
    <numFmt numFmtId="168" formatCode="0.0000"/>
    <numFmt numFmtId="169" formatCode="0.0"/>
    <numFmt numFmtId="170" formatCode="_(* #,##0.0_);_(* \(#,##0.0\);_(* &quot;-&quot;??_);_(@_)"/>
    <numFmt numFmtId="171" formatCode="_(* #,##0.0_);_(* \(#,##0.0\);_(* &quot;-&quot;?_);_(@_)"/>
    <numFmt numFmtId="172" formatCode="#,##0.0"/>
    <numFmt numFmtId="173" formatCode="_(* #,##0.000_);_(* \(#,##0.000\);_(* &quot;-&quot;???_);_(@_)"/>
    <numFmt numFmtId="174" formatCode="0.00_);\(0.00\)"/>
    <numFmt numFmtId="175" formatCode="0.0_);\(0.0\)"/>
    <numFmt numFmtId="176" formatCode="_(* #,##0.000_);_(* \(#,##0.000\);_(* &quot;-&quot;??_);_(@_)"/>
    <numFmt numFmtId="177" formatCode="_(* #,##0.0000_);_(* \(#,##0.0000\);_(* &quot;-&quot;??_);_(@_)"/>
    <numFmt numFmtId="178" formatCode="_(* #,##0_);_(* \(#,##0\);_(* &quot;-&quot;??_);_(@_)"/>
    <numFmt numFmtId="179" formatCode="_(* #,##0.00000_);_(* \(#,##0.00000\);_(* &quot;-&quot;??_);_(@_)"/>
    <numFmt numFmtId="180" formatCode="_(* #,##0.0000_);_(* \(#,##0.0000\);_(* &quot;-&quot;????_);_(@_)"/>
    <numFmt numFmtId="181" formatCode="_(* #,##0.000000_);_(* \(#,##0.000000\);_(* &quot;-&quot;??_);_(@_)"/>
    <numFmt numFmtId="182" formatCode="_(* #,##0.0000000_);_(* \(#,##0.0000000\);_(* &quot;-&quot;??_);_(@_)"/>
    <numFmt numFmtId="183" formatCode="_(* #,##0.00000000_);_(* \(#,##0.00000000\);_(* &quot;-&quot;??_);_(@_)"/>
    <numFmt numFmtId="184" formatCode="0.000000"/>
    <numFmt numFmtId="185" formatCode="0.0000000"/>
    <numFmt numFmtId="186" formatCode="0.00000000"/>
    <numFmt numFmtId="187" formatCode="&quot;$&quot;#,##0.0"/>
    <numFmt numFmtId="188" formatCode="_(&quot;$&quot;* #,##0.0_);_(&quot;$&quot;* \(#,##0.0\);_(&quot;$&quot;* &quot;-&quot;??_);_(@_)"/>
    <numFmt numFmtId="189" formatCode="0.0%"/>
    <numFmt numFmtId="190" formatCode="_(* #,##0.0000_);_(* \(#,##0.0000\);_(* &quot;-&quot;???_);_(@_)"/>
    <numFmt numFmtId="191" formatCode="_(* #,##0.00000_);_(* \(#,##0.00000\);_(* &quot;-&quot;???_);_(@_)"/>
    <numFmt numFmtId="192" formatCode="_(* #,##0.00_);_(* \(#,##0.00\);_(* &quot;-&quot;???_);_(@_)"/>
    <numFmt numFmtId="193" formatCode="_(* #,##0.0_);_(* \(#,##0.0\);_(* &quot;-&quot;???_);_(@_)"/>
    <numFmt numFmtId="194" formatCode="_(* #,##0.00000_);_(* \(#,##0.00000\);_(* &quot;-&quot;?????_);_(@_)"/>
    <numFmt numFmtId="195" formatCode="_(&quot;$&quot;* #,##0.000_);_(&quot;$&quot;* \(#,##0.000\);_(&quot;$&quot;* &quot;-&quot;??_);_(@_)"/>
    <numFmt numFmtId="196" formatCode="_(* #,##0.000000_);_(* \(#,##0.000000\);_(* &quot;-&quot;??????_);_(@_)"/>
    <numFmt numFmtId="197" formatCode="_(* #,##0.0000000_);_(* \(#,##0.0000000\);_(* &quot;-&quot;???????_);_(@_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ck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thick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ck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double"/>
      <bottom style="thin"/>
    </border>
    <border>
      <left style="thick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76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176" fontId="0" fillId="0" borderId="1" xfId="15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3" xfId="0" applyNumberFormat="1" applyFont="1" applyFill="1" applyBorder="1" applyAlignment="1">
      <alignment horizontal="center" vertical="center" wrapText="1"/>
    </xf>
    <xf numFmtId="176" fontId="0" fillId="0" borderId="3" xfId="15" applyNumberFormat="1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8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0" fillId="0" borderId="9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2" fontId="4" fillId="2" borderId="17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165" fontId="4" fillId="0" borderId="10" xfId="0" applyNumberFormat="1" applyFont="1" applyBorder="1" applyAlignment="1">
      <alignment horizontal="right"/>
    </xf>
    <xf numFmtId="170" fontId="4" fillId="0" borderId="20" xfId="15" applyNumberFormat="1" applyFont="1" applyBorder="1" applyAlignment="1">
      <alignment horizontal="right"/>
    </xf>
    <xf numFmtId="165" fontId="0" fillId="0" borderId="5" xfId="0" applyNumberFormat="1" applyFill="1" applyBorder="1" applyAlignment="1">
      <alignment horizontal="right"/>
    </xf>
    <xf numFmtId="170" fontId="0" fillId="2" borderId="6" xfId="15" applyNumberFormat="1" applyFill="1" applyBorder="1" applyAlignment="1">
      <alignment horizontal="right"/>
    </xf>
    <xf numFmtId="170" fontId="0" fillId="0" borderId="10" xfId="15" applyNumberFormat="1" applyFill="1" applyBorder="1" applyAlignment="1">
      <alignment horizontal="right"/>
    </xf>
    <xf numFmtId="170" fontId="0" fillId="2" borderId="8" xfId="15" applyNumberFormat="1" applyFill="1" applyBorder="1" applyAlignment="1">
      <alignment horizontal="right"/>
    </xf>
    <xf numFmtId="176" fontId="0" fillId="0" borderId="10" xfId="15" applyNumberFormat="1" applyFill="1" applyBorder="1" applyAlignment="1">
      <alignment horizontal="right"/>
    </xf>
    <xf numFmtId="176" fontId="0" fillId="0" borderId="10" xfId="15" applyNumberFormat="1" applyFont="1" applyFill="1" applyBorder="1" applyAlignment="1">
      <alignment horizontal="right"/>
    </xf>
    <xf numFmtId="165" fontId="4" fillId="0" borderId="21" xfId="0" applyNumberFormat="1" applyFont="1" applyFill="1" applyBorder="1" applyAlignment="1">
      <alignment horizontal="right"/>
    </xf>
    <xf numFmtId="170" fontId="0" fillId="0" borderId="7" xfId="15" applyNumberFormat="1" applyFont="1" applyFill="1" applyBorder="1" applyAlignment="1">
      <alignment horizontal="right"/>
    </xf>
    <xf numFmtId="170" fontId="0" fillId="0" borderId="10" xfId="15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5" fontId="4" fillId="2" borderId="6" xfId="0" applyNumberFormat="1" applyFont="1" applyFill="1" applyBorder="1" applyAlignment="1">
      <alignment horizontal="right"/>
    </xf>
    <xf numFmtId="170" fontId="4" fillId="2" borderId="21" xfId="15" applyNumberFormat="1" applyFont="1" applyFill="1" applyBorder="1" applyAlignment="1">
      <alignment horizontal="right"/>
    </xf>
    <xf numFmtId="176" fontId="4" fillId="2" borderId="6" xfId="15" applyNumberFormat="1" applyFont="1" applyFill="1" applyBorder="1" applyAlignment="1">
      <alignment horizontal="right"/>
    </xf>
    <xf numFmtId="165" fontId="0" fillId="0" borderId="11" xfId="0" applyNumberFormat="1" applyFill="1" applyBorder="1" applyAlignment="1">
      <alignment horizontal="right"/>
    </xf>
    <xf numFmtId="170" fontId="0" fillId="2" borderId="21" xfId="15" applyNumberFormat="1" applyFill="1" applyBorder="1" applyAlignment="1">
      <alignment horizontal="right"/>
    </xf>
    <xf numFmtId="170" fontId="0" fillId="2" borderId="10" xfId="15" applyNumberFormat="1" applyFill="1" applyBorder="1" applyAlignment="1">
      <alignment horizontal="right"/>
    </xf>
    <xf numFmtId="165" fontId="0" fillId="0" borderId="21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0" fillId="0" borderId="22" xfId="0" applyBorder="1" applyAlignment="1">
      <alignment/>
    </xf>
    <xf numFmtId="165" fontId="4" fillId="0" borderId="23" xfId="0" applyNumberFormat="1" applyFont="1" applyBorder="1" applyAlignment="1">
      <alignment horizontal="right"/>
    </xf>
    <xf numFmtId="170" fontId="4" fillId="0" borderId="24" xfId="15" applyNumberFormat="1" applyFont="1" applyBorder="1" applyAlignment="1">
      <alignment horizontal="right"/>
    </xf>
    <xf numFmtId="165" fontId="0" fillId="0" borderId="25" xfId="0" applyNumberFormat="1" applyFill="1" applyBorder="1" applyAlignment="1">
      <alignment horizontal="right"/>
    </xf>
    <xf numFmtId="170" fontId="0" fillId="2" borderId="26" xfId="15" applyNumberFormat="1" applyFill="1" applyBorder="1" applyAlignment="1">
      <alignment horizontal="right"/>
    </xf>
    <xf numFmtId="170" fontId="0" fillId="0" borderId="23" xfId="15" applyNumberFormat="1" applyFill="1" applyBorder="1" applyAlignment="1">
      <alignment horizontal="right"/>
    </xf>
    <xf numFmtId="170" fontId="0" fillId="2" borderId="27" xfId="15" applyNumberFormat="1" applyFill="1" applyBorder="1" applyAlignment="1">
      <alignment horizontal="right"/>
    </xf>
    <xf numFmtId="176" fontId="0" fillId="0" borderId="23" xfId="15" applyNumberFormat="1" applyFill="1" applyBorder="1" applyAlignment="1">
      <alignment horizontal="right"/>
    </xf>
    <xf numFmtId="176" fontId="0" fillId="0" borderId="23" xfId="15" applyNumberFormat="1" applyFont="1" applyFill="1" applyBorder="1" applyAlignment="1">
      <alignment horizontal="right"/>
    </xf>
    <xf numFmtId="165" fontId="4" fillId="0" borderId="28" xfId="0" applyNumberFormat="1" applyFont="1" applyFill="1" applyBorder="1" applyAlignment="1">
      <alignment horizontal="right"/>
    </xf>
    <xf numFmtId="170" fontId="0" fillId="0" borderId="29" xfId="15" applyNumberFormat="1" applyFont="1" applyFill="1" applyBorder="1" applyAlignment="1">
      <alignment horizontal="right"/>
    </xf>
    <xf numFmtId="170" fontId="0" fillId="0" borderId="23" xfId="15" applyNumberFormat="1" applyFont="1" applyFill="1" applyBorder="1" applyAlignment="1">
      <alignment horizontal="right"/>
    </xf>
    <xf numFmtId="165" fontId="0" fillId="0" borderId="23" xfId="0" applyNumberFormat="1" applyFont="1" applyFill="1" applyBorder="1" applyAlignment="1">
      <alignment horizontal="right"/>
    </xf>
    <xf numFmtId="165" fontId="4" fillId="2" borderId="26" xfId="0" applyNumberFormat="1" applyFont="1" applyFill="1" applyBorder="1" applyAlignment="1">
      <alignment horizontal="right"/>
    </xf>
    <xf numFmtId="170" fontId="4" fillId="2" borderId="28" xfId="15" applyNumberFormat="1" applyFont="1" applyFill="1" applyBorder="1" applyAlignment="1">
      <alignment horizontal="right"/>
    </xf>
    <xf numFmtId="176" fontId="4" fillId="2" borderId="26" xfId="15" applyNumberFormat="1" applyFont="1" applyFill="1" applyBorder="1" applyAlignment="1">
      <alignment horizontal="right"/>
    </xf>
    <xf numFmtId="165" fontId="0" fillId="0" borderId="30" xfId="0" applyNumberFormat="1" applyFill="1" applyBorder="1" applyAlignment="1">
      <alignment horizontal="right"/>
    </xf>
    <xf numFmtId="170" fontId="0" fillId="2" borderId="28" xfId="15" applyNumberFormat="1" applyFill="1" applyBorder="1" applyAlignment="1">
      <alignment horizontal="right"/>
    </xf>
    <xf numFmtId="170" fontId="0" fillId="2" borderId="23" xfId="15" applyNumberFormat="1" applyFill="1" applyBorder="1" applyAlignment="1">
      <alignment horizontal="right"/>
    </xf>
    <xf numFmtId="165" fontId="0" fillId="0" borderId="28" xfId="0" applyNumberFormat="1" applyFill="1" applyBorder="1" applyAlignment="1">
      <alignment horizontal="right"/>
    </xf>
    <xf numFmtId="0" fontId="0" fillId="0" borderId="31" xfId="0" applyBorder="1" applyAlignment="1">
      <alignment/>
    </xf>
    <xf numFmtId="165" fontId="0" fillId="0" borderId="32" xfId="0" applyNumberFormat="1" applyFill="1" applyBorder="1" applyAlignment="1">
      <alignment horizontal="right"/>
    </xf>
    <xf numFmtId="170" fontId="0" fillId="2" borderId="33" xfId="15" applyNumberFormat="1" applyFill="1" applyBorder="1" applyAlignment="1">
      <alignment horizontal="right"/>
    </xf>
    <xf numFmtId="170" fontId="0" fillId="0" borderId="34" xfId="15" applyNumberFormat="1" applyFill="1" applyBorder="1" applyAlignment="1">
      <alignment horizontal="right"/>
    </xf>
    <xf numFmtId="170" fontId="0" fillId="2" borderId="35" xfId="15" applyNumberFormat="1" applyFill="1" applyBorder="1" applyAlignment="1">
      <alignment horizontal="right"/>
    </xf>
    <xf numFmtId="176" fontId="0" fillId="0" borderId="34" xfId="15" applyNumberFormat="1" applyFill="1" applyBorder="1" applyAlignment="1">
      <alignment horizontal="right"/>
    </xf>
    <xf numFmtId="176" fontId="0" fillId="0" borderId="34" xfId="15" applyNumberFormat="1" applyFont="1" applyFill="1" applyBorder="1" applyAlignment="1">
      <alignment horizontal="right"/>
    </xf>
    <xf numFmtId="165" fontId="4" fillId="0" borderId="36" xfId="0" applyNumberFormat="1" applyFont="1" applyFill="1" applyBorder="1" applyAlignment="1">
      <alignment horizontal="right"/>
    </xf>
    <xf numFmtId="170" fontId="0" fillId="0" borderId="37" xfId="15" applyNumberFormat="1" applyFont="1" applyFill="1" applyBorder="1" applyAlignment="1">
      <alignment horizontal="right"/>
    </xf>
    <xf numFmtId="170" fontId="0" fillId="0" borderId="34" xfId="15" applyNumberFormat="1" applyFont="1" applyFill="1" applyBorder="1" applyAlignment="1">
      <alignment horizontal="right"/>
    </xf>
    <xf numFmtId="165" fontId="0" fillId="0" borderId="34" xfId="0" applyNumberFormat="1" applyFont="1" applyFill="1" applyBorder="1" applyAlignment="1">
      <alignment horizontal="right"/>
    </xf>
    <xf numFmtId="165" fontId="4" fillId="2" borderId="33" xfId="0" applyNumberFormat="1" applyFont="1" applyFill="1" applyBorder="1" applyAlignment="1">
      <alignment horizontal="right"/>
    </xf>
    <xf numFmtId="170" fontId="4" fillId="2" borderId="36" xfId="15" applyNumberFormat="1" applyFont="1" applyFill="1" applyBorder="1" applyAlignment="1">
      <alignment horizontal="right"/>
    </xf>
    <xf numFmtId="176" fontId="4" fillId="2" borderId="33" xfId="15" applyNumberFormat="1" applyFont="1" applyFill="1" applyBorder="1" applyAlignment="1">
      <alignment horizontal="right"/>
    </xf>
    <xf numFmtId="165" fontId="0" fillId="0" borderId="38" xfId="0" applyNumberFormat="1" applyFill="1" applyBorder="1" applyAlignment="1">
      <alignment horizontal="right"/>
    </xf>
    <xf numFmtId="170" fontId="0" fillId="2" borderId="36" xfId="15" applyNumberFormat="1" applyFill="1" applyBorder="1" applyAlignment="1">
      <alignment horizontal="right"/>
    </xf>
    <xf numFmtId="170" fontId="0" fillId="2" borderId="34" xfId="15" applyNumberFormat="1" applyFill="1" applyBorder="1" applyAlignment="1">
      <alignment horizontal="right"/>
    </xf>
    <xf numFmtId="165" fontId="0" fillId="0" borderId="36" xfId="0" applyNumberFormat="1" applyFill="1" applyBorder="1" applyAlignment="1">
      <alignment horizontal="right"/>
    </xf>
    <xf numFmtId="0" fontId="0" fillId="0" borderId="39" xfId="0" applyBorder="1" applyAlignment="1">
      <alignment/>
    </xf>
    <xf numFmtId="165" fontId="0" fillId="0" borderId="40" xfId="0" applyNumberFormat="1" applyFill="1" applyBorder="1" applyAlignment="1">
      <alignment horizontal="right"/>
    </xf>
    <xf numFmtId="170" fontId="0" fillId="2" borderId="41" xfId="15" applyNumberFormat="1" applyFill="1" applyBorder="1" applyAlignment="1">
      <alignment horizontal="right"/>
    </xf>
    <xf numFmtId="170" fontId="0" fillId="0" borderId="42" xfId="15" applyNumberFormat="1" applyFill="1" applyBorder="1" applyAlignment="1">
      <alignment horizontal="right"/>
    </xf>
    <xf numFmtId="170" fontId="0" fillId="2" borderId="43" xfId="15" applyNumberFormat="1" applyFill="1" applyBorder="1" applyAlignment="1">
      <alignment horizontal="right"/>
    </xf>
    <xf numFmtId="176" fontId="0" fillId="0" borderId="42" xfId="15" applyNumberFormat="1" applyFill="1" applyBorder="1" applyAlignment="1">
      <alignment horizontal="right"/>
    </xf>
    <xf numFmtId="176" fontId="0" fillId="0" borderId="42" xfId="15" applyNumberFormat="1" applyFont="1" applyFill="1" applyBorder="1" applyAlignment="1">
      <alignment horizontal="right"/>
    </xf>
    <xf numFmtId="165" fontId="4" fillId="0" borderId="44" xfId="0" applyNumberFormat="1" applyFont="1" applyFill="1" applyBorder="1" applyAlignment="1">
      <alignment horizontal="right"/>
    </xf>
    <xf numFmtId="170" fontId="0" fillId="0" borderId="45" xfId="15" applyNumberFormat="1" applyFont="1" applyFill="1" applyBorder="1" applyAlignment="1">
      <alignment horizontal="right"/>
    </xf>
    <xf numFmtId="170" fontId="0" fillId="0" borderId="42" xfId="15" applyNumberFormat="1" applyFont="1" applyFill="1" applyBorder="1" applyAlignment="1">
      <alignment horizontal="right"/>
    </xf>
    <xf numFmtId="165" fontId="0" fillId="0" borderId="42" xfId="0" applyNumberFormat="1" applyFont="1" applyFill="1" applyBorder="1" applyAlignment="1">
      <alignment horizontal="right"/>
    </xf>
    <xf numFmtId="165" fontId="4" fillId="2" borderId="41" xfId="0" applyNumberFormat="1" applyFont="1" applyFill="1" applyBorder="1" applyAlignment="1">
      <alignment horizontal="right"/>
    </xf>
    <xf numFmtId="170" fontId="4" fillId="2" borderId="44" xfId="15" applyNumberFormat="1" applyFont="1" applyFill="1" applyBorder="1" applyAlignment="1">
      <alignment horizontal="right"/>
    </xf>
    <xf numFmtId="176" fontId="4" fillId="2" borderId="41" xfId="15" applyNumberFormat="1" applyFont="1" applyFill="1" applyBorder="1" applyAlignment="1">
      <alignment horizontal="right"/>
    </xf>
    <xf numFmtId="165" fontId="0" fillId="0" borderId="46" xfId="0" applyNumberFormat="1" applyFill="1" applyBorder="1" applyAlignment="1">
      <alignment horizontal="right"/>
    </xf>
    <xf numFmtId="170" fontId="0" fillId="2" borderId="44" xfId="15" applyNumberFormat="1" applyFill="1" applyBorder="1" applyAlignment="1">
      <alignment horizontal="right"/>
    </xf>
    <xf numFmtId="170" fontId="0" fillId="2" borderId="42" xfId="15" applyNumberFormat="1" applyFill="1" applyBorder="1" applyAlignment="1">
      <alignment horizontal="right"/>
    </xf>
    <xf numFmtId="165" fontId="0" fillId="0" borderId="44" xfId="0" applyNumberFormat="1" applyFill="1" applyBorder="1" applyAlignment="1">
      <alignment horizontal="right"/>
    </xf>
    <xf numFmtId="165" fontId="0" fillId="0" borderId="14" xfId="0" applyNumberFormat="1" applyFill="1" applyBorder="1" applyAlignment="1">
      <alignment horizontal="right"/>
    </xf>
    <xf numFmtId="170" fontId="0" fillId="2" borderId="15" xfId="15" applyNumberFormat="1" applyFill="1" applyBorder="1" applyAlignment="1">
      <alignment horizontal="right"/>
    </xf>
    <xf numFmtId="170" fontId="0" fillId="0" borderId="12" xfId="15" applyNumberFormat="1" applyFill="1" applyBorder="1" applyAlignment="1">
      <alignment horizontal="right"/>
    </xf>
    <xf numFmtId="170" fontId="0" fillId="2" borderId="13" xfId="15" applyNumberFormat="1" applyFill="1" applyBorder="1" applyAlignment="1">
      <alignment horizontal="right"/>
    </xf>
    <xf numFmtId="176" fontId="0" fillId="0" borderId="12" xfId="15" applyNumberFormat="1" applyFill="1" applyBorder="1" applyAlignment="1">
      <alignment horizontal="right"/>
    </xf>
    <xf numFmtId="176" fontId="0" fillId="0" borderId="12" xfId="15" applyNumberFormat="1" applyFont="1" applyFill="1" applyBorder="1" applyAlignment="1">
      <alignment horizontal="right"/>
    </xf>
    <xf numFmtId="165" fontId="4" fillId="0" borderId="47" xfId="0" applyNumberFormat="1" applyFont="1" applyFill="1" applyBorder="1" applyAlignment="1">
      <alignment horizontal="right"/>
    </xf>
    <xf numFmtId="170" fontId="0" fillId="0" borderId="16" xfId="15" applyNumberFormat="1" applyFont="1" applyFill="1" applyBorder="1" applyAlignment="1">
      <alignment horizontal="right"/>
    </xf>
    <xf numFmtId="170" fontId="0" fillId="0" borderId="12" xfId="15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5" fontId="4" fillId="2" borderId="15" xfId="0" applyNumberFormat="1" applyFont="1" applyFill="1" applyBorder="1" applyAlignment="1">
      <alignment horizontal="right"/>
    </xf>
    <xf numFmtId="170" fontId="4" fillId="2" borderId="47" xfId="15" applyNumberFormat="1" applyFont="1" applyFill="1" applyBorder="1" applyAlignment="1">
      <alignment horizontal="right"/>
    </xf>
    <xf numFmtId="176" fontId="4" fillId="2" borderId="15" xfId="15" applyNumberFormat="1" applyFont="1" applyFill="1" applyBorder="1" applyAlignment="1">
      <alignment horizontal="right"/>
    </xf>
    <xf numFmtId="165" fontId="0" fillId="0" borderId="18" xfId="0" applyNumberFormat="1" applyFill="1" applyBorder="1" applyAlignment="1">
      <alignment horizontal="right"/>
    </xf>
    <xf numFmtId="170" fontId="0" fillId="2" borderId="47" xfId="15" applyNumberFormat="1" applyFill="1" applyBorder="1" applyAlignment="1">
      <alignment horizontal="right"/>
    </xf>
    <xf numFmtId="170" fontId="0" fillId="2" borderId="12" xfId="15" applyNumberFormat="1" applyFill="1" applyBorder="1" applyAlignment="1">
      <alignment horizontal="right"/>
    </xf>
    <xf numFmtId="165" fontId="0" fillId="0" borderId="47" xfId="0" applyNumberFormat="1" applyFill="1" applyBorder="1" applyAlignment="1">
      <alignment horizontal="right"/>
    </xf>
    <xf numFmtId="0" fontId="4" fillId="0" borderId="48" xfId="0" applyFont="1" applyBorder="1" applyAlignment="1">
      <alignment vertical="center"/>
    </xf>
    <xf numFmtId="2" fontId="4" fillId="0" borderId="49" xfId="0" applyNumberFormat="1" applyFont="1" applyBorder="1" applyAlignment="1">
      <alignment horizontal="right" vertical="center"/>
    </xf>
    <xf numFmtId="188" fontId="4" fillId="0" borderId="50" xfId="17" applyNumberFormat="1" applyFont="1" applyBorder="1" applyAlignment="1">
      <alignment horizontal="right" vertical="center"/>
    </xf>
    <xf numFmtId="167" fontId="5" fillId="0" borderId="51" xfId="15" applyNumberFormat="1" applyFont="1" applyBorder="1" applyAlignment="1">
      <alignment horizontal="right" vertical="center"/>
    </xf>
    <xf numFmtId="170" fontId="5" fillId="2" borderId="52" xfId="15" applyNumberFormat="1" applyFont="1" applyFill="1" applyBorder="1" applyAlignment="1">
      <alignment horizontal="right" vertical="center"/>
    </xf>
    <xf numFmtId="170" fontId="5" fillId="0" borderId="53" xfId="15" applyNumberFormat="1" applyFont="1" applyBorder="1" applyAlignment="1">
      <alignment horizontal="right" vertical="center"/>
    </xf>
    <xf numFmtId="170" fontId="5" fillId="2" borderId="54" xfId="15" applyNumberFormat="1" applyFont="1" applyFill="1" applyBorder="1" applyAlignment="1">
      <alignment horizontal="right" vertical="center"/>
    </xf>
    <xf numFmtId="176" fontId="5" fillId="0" borderId="53" xfId="15" applyNumberFormat="1" applyFont="1" applyBorder="1" applyAlignment="1">
      <alignment horizontal="right" vertical="center"/>
    </xf>
    <xf numFmtId="176" fontId="5" fillId="0" borderId="49" xfId="15" applyNumberFormat="1" applyFont="1" applyFill="1" applyBorder="1" applyAlignment="1">
      <alignment horizontal="right" vertical="center"/>
    </xf>
    <xf numFmtId="176" fontId="5" fillId="0" borderId="49" xfId="15" applyNumberFormat="1" applyFont="1" applyBorder="1" applyAlignment="1">
      <alignment horizontal="right" vertical="center"/>
    </xf>
    <xf numFmtId="167" fontId="5" fillId="0" borderId="4" xfId="15" applyNumberFormat="1" applyFont="1" applyFill="1" applyBorder="1" applyAlignment="1">
      <alignment horizontal="right" vertical="center"/>
    </xf>
    <xf numFmtId="172" fontId="6" fillId="0" borderId="53" xfId="15" applyNumberFormat="1" applyFont="1" applyFill="1" applyBorder="1" applyAlignment="1">
      <alignment horizontal="right" vertical="center"/>
    </xf>
    <xf numFmtId="172" fontId="6" fillId="0" borderId="49" xfId="15" applyNumberFormat="1" applyFont="1" applyFill="1" applyBorder="1" applyAlignment="1">
      <alignment horizontal="right" vertical="center"/>
    </xf>
    <xf numFmtId="167" fontId="6" fillId="0" borderId="49" xfId="15" applyNumberFormat="1" applyFont="1" applyFill="1" applyBorder="1" applyAlignment="1">
      <alignment horizontal="right" vertical="center"/>
    </xf>
    <xf numFmtId="167" fontId="5" fillId="2" borderId="52" xfId="15" applyNumberFormat="1" applyFont="1" applyFill="1" applyBorder="1" applyAlignment="1">
      <alignment horizontal="right" vertical="center"/>
    </xf>
    <xf numFmtId="170" fontId="6" fillId="0" borderId="53" xfId="15" applyNumberFormat="1" applyFont="1" applyFill="1" applyBorder="1" applyAlignment="1">
      <alignment horizontal="right" vertical="center"/>
    </xf>
    <xf numFmtId="170" fontId="6" fillId="0" borderId="49" xfId="15" applyNumberFormat="1" applyFont="1" applyFill="1" applyBorder="1" applyAlignment="1">
      <alignment horizontal="right" vertical="center"/>
    </xf>
    <xf numFmtId="170" fontId="5" fillId="2" borderId="4" xfId="15" applyNumberFormat="1" applyFont="1" applyFill="1" applyBorder="1" applyAlignment="1">
      <alignment horizontal="right" vertical="center"/>
    </xf>
    <xf numFmtId="176" fontId="5" fillId="2" borderId="52" xfId="15" applyNumberFormat="1" applyFont="1" applyFill="1" applyBorder="1" applyAlignment="1">
      <alignment horizontal="right" vertical="center"/>
    </xf>
    <xf numFmtId="167" fontId="6" fillId="0" borderId="50" xfId="15" applyNumberFormat="1" applyFont="1" applyBorder="1" applyAlignment="1">
      <alignment horizontal="right" vertical="center"/>
    </xf>
    <xf numFmtId="0" fontId="0" fillId="0" borderId="48" xfId="0" applyFont="1" applyBorder="1" applyAlignment="1">
      <alignment vertical="center"/>
    </xf>
    <xf numFmtId="2" fontId="0" fillId="0" borderId="49" xfId="0" applyNumberFormat="1" applyFont="1" applyBorder="1" applyAlignment="1">
      <alignment horizontal="right" vertical="center"/>
    </xf>
    <xf numFmtId="170" fontId="0" fillId="0" borderId="50" xfId="15" applyNumberFormat="1" applyFont="1" applyBorder="1" applyAlignment="1">
      <alignment horizontal="right" vertical="center"/>
    </xf>
    <xf numFmtId="165" fontId="0" fillId="3" borderId="25" xfId="0" applyNumberFormat="1" applyFill="1" applyBorder="1" applyAlignment="1">
      <alignment horizontal="right"/>
    </xf>
    <xf numFmtId="170" fontId="0" fillId="0" borderId="24" xfId="15" applyNumberFormat="1" applyFill="1" applyBorder="1" applyAlignment="1">
      <alignment horizontal="right"/>
    </xf>
    <xf numFmtId="176" fontId="0" fillId="0" borderId="30" xfId="15" applyNumberFormat="1" applyFont="1" applyFill="1" applyBorder="1" applyAlignment="1">
      <alignment horizontal="right"/>
    </xf>
    <xf numFmtId="172" fontId="0" fillId="0" borderId="29" xfId="0" applyNumberFormat="1" applyFont="1" applyFill="1" applyBorder="1" applyAlignment="1">
      <alignment horizontal="right"/>
    </xf>
    <xf numFmtId="172" fontId="0" fillId="0" borderId="29" xfId="15" applyNumberFormat="1" applyFont="1" applyFill="1" applyBorder="1" applyAlignment="1">
      <alignment horizontal="right"/>
    </xf>
    <xf numFmtId="172" fontId="0" fillId="0" borderId="23" xfId="15" applyNumberFormat="1" applyFont="1" applyFill="1" applyBorder="1" applyAlignment="1">
      <alignment horizontal="right"/>
    </xf>
    <xf numFmtId="165" fontId="0" fillId="3" borderId="30" xfId="0" applyNumberFormat="1" applyFill="1" applyBorder="1" applyAlignment="1">
      <alignment horizontal="right"/>
    </xf>
    <xf numFmtId="0" fontId="4" fillId="0" borderId="55" xfId="0" applyFont="1" applyBorder="1" applyAlignment="1">
      <alignment vertical="center"/>
    </xf>
    <xf numFmtId="2" fontId="4" fillId="0" borderId="56" xfId="0" applyNumberFormat="1" applyFont="1" applyBorder="1" applyAlignment="1">
      <alignment horizontal="right" vertical="center"/>
    </xf>
    <xf numFmtId="188" fontId="4" fillId="0" borderId="57" xfId="17" applyNumberFormat="1" applyFont="1" applyBorder="1" applyAlignment="1">
      <alignment horizontal="right" vertical="center"/>
    </xf>
    <xf numFmtId="165" fontId="4" fillId="3" borderId="58" xfId="0" applyNumberFormat="1" applyFont="1" applyFill="1" applyBorder="1" applyAlignment="1">
      <alignment horizontal="right" vertical="center"/>
    </xf>
    <xf numFmtId="170" fontId="4" fillId="2" borderId="59" xfId="15" applyNumberFormat="1" applyFont="1" applyFill="1" applyBorder="1" applyAlignment="1">
      <alignment horizontal="right" vertical="center"/>
    </xf>
    <xf numFmtId="170" fontId="4" fillId="0" borderId="56" xfId="15" applyNumberFormat="1" applyFont="1" applyFill="1" applyBorder="1" applyAlignment="1">
      <alignment horizontal="right" vertical="center"/>
    </xf>
    <xf numFmtId="170" fontId="4" fillId="0" borderId="57" xfId="15" applyNumberFormat="1" applyFont="1" applyFill="1" applyBorder="1" applyAlignment="1">
      <alignment horizontal="right" vertical="center"/>
    </xf>
    <xf numFmtId="176" fontId="4" fillId="0" borderId="56" xfId="15" applyNumberFormat="1" applyFont="1" applyFill="1" applyBorder="1" applyAlignment="1">
      <alignment horizontal="right" vertical="center"/>
    </xf>
    <xf numFmtId="176" fontId="4" fillId="0" borderId="60" xfId="15" applyNumberFormat="1" applyFont="1" applyFill="1" applyBorder="1" applyAlignment="1">
      <alignment horizontal="right" vertical="center"/>
    </xf>
    <xf numFmtId="176" fontId="4" fillId="0" borderId="61" xfId="15" applyNumberFormat="1" applyFont="1" applyFill="1" applyBorder="1" applyAlignment="1">
      <alignment horizontal="right" vertical="center"/>
    </xf>
    <xf numFmtId="172" fontId="0" fillId="0" borderId="62" xfId="15" applyNumberFormat="1" applyFont="1" applyFill="1" applyBorder="1" applyAlignment="1">
      <alignment horizontal="right" vertical="center"/>
    </xf>
    <xf numFmtId="172" fontId="0" fillId="0" borderId="56" xfId="15" applyNumberFormat="1" applyFont="1" applyFill="1" applyBorder="1" applyAlignment="1">
      <alignment horizontal="right" vertical="center"/>
    </xf>
    <xf numFmtId="176" fontId="0" fillId="0" borderId="56" xfId="15" applyNumberFormat="1" applyFont="1" applyFill="1" applyBorder="1" applyAlignment="1">
      <alignment horizontal="right" vertical="center"/>
    </xf>
    <xf numFmtId="176" fontId="4" fillId="2" borderId="59" xfId="15" applyNumberFormat="1" applyFont="1" applyFill="1" applyBorder="1" applyAlignment="1">
      <alignment horizontal="right" vertical="center"/>
    </xf>
    <xf numFmtId="170" fontId="0" fillId="0" borderId="62" xfId="15" applyNumberFormat="1" applyFont="1" applyFill="1" applyBorder="1" applyAlignment="1">
      <alignment horizontal="right" vertical="center"/>
    </xf>
    <xf numFmtId="170" fontId="0" fillId="0" borderId="56" xfId="15" applyNumberFormat="1" applyFont="1" applyFill="1" applyBorder="1" applyAlignment="1">
      <alignment horizontal="right" vertical="center"/>
    </xf>
    <xf numFmtId="170" fontId="4" fillId="2" borderId="61" xfId="15" applyNumberFormat="1" applyFont="1" applyFill="1" applyBorder="1" applyAlignment="1">
      <alignment horizontal="right" vertical="center"/>
    </xf>
    <xf numFmtId="176" fontId="0" fillId="0" borderId="57" xfId="15" applyNumberFormat="1" applyFont="1" applyFill="1" applyBorder="1" applyAlignment="1">
      <alignment horizontal="right" vertical="center"/>
    </xf>
    <xf numFmtId="43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1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9" fontId="0" fillId="0" borderId="0" xfId="21" applyAlignment="1">
      <alignment/>
    </xf>
    <xf numFmtId="189" fontId="0" fillId="0" borderId="0" xfId="21" applyNumberForma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76" fontId="4" fillId="0" borderId="10" xfId="1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7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176" fontId="4" fillId="0" borderId="12" xfId="15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48" xfId="0" applyNumberFormat="1" applyFon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" fontId="4" fillId="2" borderId="21" xfId="0" applyNumberFormat="1" applyFont="1" applyFill="1" applyBorder="1" applyAlignment="1">
      <alignment horizontal="center" vertical="center" wrapText="1"/>
    </xf>
    <xf numFmtId="2" fontId="4" fillId="2" borderId="47" xfId="0" applyNumberFormat="1" applyFont="1" applyFill="1" applyBorder="1" applyAlignment="1">
      <alignment horizontal="center" vertical="center" wrapText="1"/>
    </xf>
    <xf numFmtId="2" fontId="4" fillId="0" borderId="50" xfId="0" applyNumberFormat="1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/>
    </xf>
    <xf numFmtId="2" fontId="4" fillId="0" borderId="7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D1:AP71"/>
  <sheetViews>
    <sheetView tabSelected="1" workbookViewId="0" topLeftCell="F1">
      <selection activeCell="AQ7" sqref="AQ7"/>
    </sheetView>
  </sheetViews>
  <sheetFormatPr defaultColWidth="9.140625" defaultRowHeight="12.75"/>
  <cols>
    <col min="4" max="4" width="24.28125" style="0" bestFit="1" customWidth="1"/>
    <col min="5" max="5" width="12.57421875" style="0" customWidth="1"/>
    <col min="6" max="6" width="12.140625" style="0" customWidth="1"/>
    <col min="7" max="7" width="13.8515625" style="0" hidden="1" customWidth="1"/>
    <col min="8" max="8" width="13.57421875" style="0" hidden="1" customWidth="1"/>
    <col min="9" max="9" width="13.28125" style="0" hidden="1" customWidth="1"/>
    <col min="10" max="10" width="13.57421875" style="0" hidden="1" customWidth="1"/>
    <col min="11" max="11" width="15.421875" style="0" customWidth="1"/>
    <col min="12" max="12" width="11.7109375" style="0" hidden="1" customWidth="1"/>
    <col min="13" max="13" width="11.7109375" style="0" customWidth="1"/>
    <col min="14" max="14" width="16.28125" style="0" customWidth="1"/>
    <col min="15" max="15" width="13.7109375" style="0" customWidth="1"/>
    <col min="16" max="16" width="13.140625" style="0" customWidth="1"/>
    <col min="17" max="20" width="13.140625" style="0" hidden="1" customWidth="1"/>
    <col min="21" max="21" width="12.00390625" style="2" customWidth="1"/>
    <col min="22" max="22" width="13.140625" style="3" customWidth="1"/>
    <col min="23" max="25" width="13.140625" style="0" customWidth="1"/>
    <col min="26" max="35" width="13.140625" style="0" hidden="1" customWidth="1"/>
    <col min="36" max="41" width="11.7109375" style="0" hidden="1" customWidth="1"/>
    <col min="42" max="43" width="11.7109375" style="0" customWidth="1"/>
    <col min="44" max="44" width="12.8515625" style="0" bestFit="1" customWidth="1"/>
  </cols>
  <sheetData>
    <row r="1" spans="13:16" ht="12.75">
      <c r="M1" s="189" t="s">
        <v>85</v>
      </c>
      <c r="N1" s="189"/>
      <c r="O1" s="189"/>
      <c r="P1" s="189"/>
    </row>
    <row r="2" spans="4:42" ht="12.75">
      <c r="D2" s="225" t="s">
        <v>53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1"/>
      <c r="AI2" s="1"/>
      <c r="AJ2" s="1"/>
      <c r="AK2" s="1"/>
      <c r="AL2" s="1"/>
      <c r="AM2" s="1"/>
      <c r="AN2" s="1"/>
      <c r="AO2" s="1"/>
      <c r="AP2" s="1"/>
    </row>
    <row r="3" spans="4:42" ht="12.75">
      <c r="D3" s="225" t="s">
        <v>78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1"/>
      <c r="AI3" s="1"/>
      <c r="AJ3" s="1"/>
      <c r="AK3" s="1"/>
      <c r="AL3" s="1"/>
      <c r="AM3" s="1"/>
      <c r="AN3" s="1"/>
      <c r="AO3" s="1"/>
      <c r="AP3" s="1"/>
    </row>
    <row r="4" spans="4:14" ht="13.5" thickBot="1"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4:42" ht="13.5" thickTop="1">
      <c r="D5" s="199" t="s">
        <v>54</v>
      </c>
      <c r="E5" s="202">
        <v>2006</v>
      </c>
      <c r="F5" s="203"/>
      <c r="G5" s="229">
        <v>2006</v>
      </c>
      <c r="H5" s="216"/>
      <c r="I5" s="216"/>
      <c r="J5" s="203"/>
      <c r="K5" s="229">
        <v>2007</v>
      </c>
      <c r="L5" s="216"/>
      <c r="M5" s="216"/>
      <c r="N5" s="216"/>
      <c r="O5" s="216"/>
      <c r="P5" s="217"/>
      <c r="Q5" s="4"/>
      <c r="R5" s="4"/>
      <c r="S5" s="4"/>
      <c r="T5" s="4"/>
      <c r="U5" s="5"/>
      <c r="V5" s="6"/>
      <c r="W5" s="4"/>
      <c r="X5" s="4"/>
      <c r="Y5" s="7"/>
      <c r="Z5" s="219" t="s">
        <v>0</v>
      </c>
      <c r="AA5" s="220"/>
      <c r="AB5" s="221"/>
      <c r="AC5" s="219" t="str">
        <f>"Mitigated to Minimum 0.020, with a "&amp;TEXT($AE$47,"0.0%")&amp;" increase"</f>
        <v>Mitigated to Minimum 0.020, with a 3.0% increase</v>
      </c>
      <c r="AD5" s="220"/>
      <c r="AE5" s="220"/>
      <c r="AF5" s="220"/>
      <c r="AG5" s="221"/>
      <c r="AH5" s="4"/>
      <c r="AI5" s="4"/>
      <c r="AJ5" s="216">
        <v>2008</v>
      </c>
      <c r="AK5" s="216"/>
      <c r="AL5" s="216"/>
      <c r="AM5" s="216"/>
      <c r="AN5" s="216"/>
      <c r="AO5" s="217"/>
      <c r="AP5" s="8"/>
    </row>
    <row r="6" spans="4:42" ht="13.5" customHeight="1">
      <c r="D6" s="200"/>
      <c r="E6" s="231" t="s">
        <v>55</v>
      </c>
      <c r="F6" s="197" t="s">
        <v>56</v>
      </c>
      <c r="G6" s="230" t="s">
        <v>1</v>
      </c>
      <c r="H6" s="215"/>
      <c r="I6" s="218" t="s">
        <v>2</v>
      </c>
      <c r="J6" s="228"/>
      <c r="K6" s="230" t="s">
        <v>58</v>
      </c>
      <c r="L6" s="214"/>
      <c r="M6" s="214"/>
      <c r="N6" s="214"/>
      <c r="O6" s="214"/>
      <c r="P6" s="215"/>
      <c r="Q6" s="9"/>
      <c r="R6" s="9"/>
      <c r="S6" s="9"/>
      <c r="T6" s="9"/>
      <c r="U6" s="10"/>
      <c r="V6" s="11"/>
      <c r="W6" s="9"/>
      <c r="X6" s="9"/>
      <c r="Y6" s="12"/>
      <c r="Z6" s="222"/>
      <c r="AA6" s="223"/>
      <c r="AB6" s="224"/>
      <c r="AC6" s="222"/>
      <c r="AD6" s="223"/>
      <c r="AE6" s="223"/>
      <c r="AF6" s="223"/>
      <c r="AG6" s="224"/>
      <c r="AH6" s="9"/>
      <c r="AI6" s="9"/>
      <c r="AJ6" s="214" t="s">
        <v>3</v>
      </c>
      <c r="AK6" s="215"/>
      <c r="AL6" s="218" t="s">
        <v>4</v>
      </c>
      <c r="AM6" s="214"/>
      <c r="AN6" s="214"/>
      <c r="AO6" s="215"/>
      <c r="AP6" s="13"/>
    </row>
    <row r="7" spans="4:42" ht="51" customHeight="1">
      <c r="D7" s="200"/>
      <c r="E7" s="232"/>
      <c r="F7" s="198"/>
      <c r="G7" s="14" t="s">
        <v>5</v>
      </c>
      <c r="H7" s="15" t="s">
        <v>6</v>
      </c>
      <c r="I7" s="16" t="s">
        <v>7</v>
      </c>
      <c r="J7" s="17" t="s">
        <v>8</v>
      </c>
      <c r="K7" s="206" t="s">
        <v>57</v>
      </c>
      <c r="L7" s="18" t="s">
        <v>9</v>
      </c>
      <c r="M7" s="208" t="s">
        <v>59</v>
      </c>
      <c r="N7" s="210" t="s">
        <v>60</v>
      </c>
      <c r="O7" s="212" t="s">
        <v>80</v>
      </c>
      <c r="P7" s="204" t="s">
        <v>61</v>
      </c>
      <c r="Q7" s="190" t="s">
        <v>11</v>
      </c>
      <c r="R7" s="192" t="s">
        <v>12</v>
      </c>
      <c r="S7" s="192" t="s">
        <v>13</v>
      </c>
      <c r="T7" s="192" t="s">
        <v>10</v>
      </c>
      <c r="U7" s="188" t="s">
        <v>62</v>
      </c>
      <c r="V7" s="195" t="s">
        <v>63</v>
      </c>
      <c r="W7" s="190" t="s">
        <v>81</v>
      </c>
      <c r="X7" s="192" t="s">
        <v>86</v>
      </c>
      <c r="Y7" s="226" t="s">
        <v>82</v>
      </c>
      <c r="Z7" s="190" t="s">
        <v>15</v>
      </c>
      <c r="AA7" s="192" t="s">
        <v>16</v>
      </c>
      <c r="AB7" s="226" t="s">
        <v>17</v>
      </c>
      <c r="AC7" s="188" t="s">
        <v>18</v>
      </c>
      <c r="AD7" s="195" t="s">
        <v>14</v>
      </c>
      <c r="AE7" s="192" t="s">
        <v>15</v>
      </c>
      <c r="AF7" s="192" t="s">
        <v>16</v>
      </c>
      <c r="AG7" s="226" t="s">
        <v>17</v>
      </c>
      <c r="AH7" s="226"/>
      <c r="AI7" s="226"/>
      <c r="AJ7" s="20" t="s">
        <v>19</v>
      </c>
      <c r="AK7" s="15" t="s">
        <v>20</v>
      </c>
      <c r="AL7" s="16" t="s">
        <v>21</v>
      </c>
      <c r="AM7" s="21" t="str">
        <f>"Nominal Contributions "&amp;TEXT($AM$67,"0.0%")</f>
        <v>Nominal Contributions 15.0%</v>
      </c>
      <c r="AN7" s="19" t="s">
        <v>22</v>
      </c>
      <c r="AO7" s="22" t="s">
        <v>23</v>
      </c>
      <c r="AP7" s="13"/>
    </row>
    <row r="8" spans="4:42" ht="12.75" customHeight="1">
      <c r="D8" s="201"/>
      <c r="E8" s="23" t="s">
        <v>24</v>
      </c>
      <c r="F8" s="24" t="s">
        <v>25</v>
      </c>
      <c r="G8" s="25"/>
      <c r="H8" s="26"/>
      <c r="I8" s="27"/>
      <c r="J8" s="28"/>
      <c r="K8" s="207"/>
      <c r="L8" s="29"/>
      <c r="M8" s="209"/>
      <c r="N8" s="211"/>
      <c r="O8" s="213"/>
      <c r="P8" s="205"/>
      <c r="Q8" s="191"/>
      <c r="R8" s="193"/>
      <c r="S8" s="193"/>
      <c r="T8" s="193"/>
      <c r="U8" s="194"/>
      <c r="V8" s="196"/>
      <c r="W8" s="191"/>
      <c r="X8" s="193"/>
      <c r="Y8" s="227"/>
      <c r="Z8" s="191"/>
      <c r="AA8" s="193"/>
      <c r="AB8" s="227"/>
      <c r="AC8" s="194"/>
      <c r="AD8" s="196"/>
      <c r="AE8" s="193"/>
      <c r="AF8" s="193"/>
      <c r="AG8" s="227"/>
      <c r="AH8" s="227"/>
      <c r="AI8" s="227"/>
      <c r="AJ8" s="30"/>
      <c r="AK8" s="26"/>
      <c r="AL8" s="27"/>
      <c r="AM8" s="31"/>
      <c r="AN8" s="32"/>
      <c r="AO8" s="33"/>
      <c r="AP8" s="13"/>
    </row>
    <row r="9" spans="4:42" ht="12.75">
      <c r="D9" s="34" t="s">
        <v>64</v>
      </c>
      <c r="E9" s="35">
        <v>0.02</v>
      </c>
      <c r="F9" s="36">
        <v>14.93056</v>
      </c>
      <c r="G9" s="37">
        <v>0.03029668841561</v>
      </c>
      <c r="H9" s="38">
        <v>22.6173262095285</v>
      </c>
      <c r="I9" s="39">
        <v>-5.447182209528503</v>
      </c>
      <c r="J9" s="40">
        <v>17.170143999999997</v>
      </c>
      <c r="K9" s="37">
        <v>0.03476978948664287</v>
      </c>
      <c r="L9" s="38">
        <v>25.956621405884526</v>
      </c>
      <c r="M9" s="41">
        <v>-0.008769789486642865</v>
      </c>
      <c r="N9" s="42">
        <v>0.026000000000000002</v>
      </c>
      <c r="O9" s="41">
        <v>0</v>
      </c>
      <c r="P9" s="43">
        <v>0.026000000000000002</v>
      </c>
      <c r="Q9" s="44">
        <v>19.409728</v>
      </c>
      <c r="R9" s="45">
        <v>0</v>
      </c>
      <c r="S9" s="45">
        <v>19.409728</v>
      </c>
      <c r="T9" s="46">
        <v>0.026000000000000002</v>
      </c>
      <c r="U9" s="42">
        <v>-0.001</v>
      </c>
      <c r="V9" s="47">
        <v>0.025</v>
      </c>
      <c r="W9" s="44">
        <v>18.663200000000003</v>
      </c>
      <c r="X9" s="45">
        <v>0</v>
      </c>
      <c r="Y9" s="48">
        <v>18.663200000000003</v>
      </c>
      <c r="Z9" s="44">
        <f aca="true" t="shared" si="0" ref="Z9:Z42">V9*$Z$46/100</f>
        <v>16.07644405838495</v>
      </c>
      <c r="AA9" s="45">
        <f aca="true" t="shared" si="1" ref="AA9:AA42">IF(Z9&gt;F9,0,F9-Z9)</f>
        <v>0</v>
      </c>
      <c r="AB9" s="48">
        <f aca="true" t="shared" si="2" ref="AB9:AB45">Z9+AA9</f>
        <v>16.07644405838495</v>
      </c>
      <c r="AC9" s="42"/>
      <c r="AD9" s="49">
        <f>T9+AC9</f>
        <v>0.026000000000000002</v>
      </c>
      <c r="AE9" s="45">
        <f>AD9*$AE$46/100</f>
        <v>19.99201984</v>
      </c>
      <c r="AF9" s="45">
        <f>IF(AE9&gt;F9,0,F9-AE9)</f>
        <v>0</v>
      </c>
      <c r="AG9" s="48">
        <f>AE9+AF9</f>
        <v>19.99201984</v>
      </c>
      <c r="AH9" s="48"/>
      <c r="AI9" s="48"/>
      <c r="AJ9" s="50">
        <v>0.02981164594361689</v>
      </c>
      <c r="AK9" s="51">
        <f aca="true" t="shared" si="3" ref="AK9:AK42">AJ9*$AK$45/100</f>
        <v>28.20595179175421</v>
      </c>
      <c r="AL9" s="39">
        <f aca="true" t="shared" si="4" ref="AL9:AL42">AM9-AK9</f>
        <v>-28.176051791754208</v>
      </c>
      <c r="AM9" s="52">
        <f aca="true" t="shared" si="5" ref="AM9:AM41">IF(N9&gt;AK9,N9,IF(N9*$AM$66&gt;AK9,AK9,N9*$AM$66))</f>
        <v>0.0299</v>
      </c>
      <c r="AN9" s="39">
        <f aca="true" t="shared" si="6" ref="AN9:AN42">AM9-N9</f>
        <v>0.0038999999999999972</v>
      </c>
      <c r="AO9" s="53">
        <f aca="true" t="shared" si="7" ref="AO9:AO42">(AM9/$AM$45)*100</f>
        <v>0.023883389284143512</v>
      </c>
      <c r="AP9" s="54"/>
    </row>
    <row r="10" spans="4:42" ht="12.75">
      <c r="D10" s="55" t="s">
        <v>26</v>
      </c>
      <c r="E10" s="56">
        <v>0.02</v>
      </c>
      <c r="F10" s="57">
        <v>14.93056</v>
      </c>
      <c r="G10" s="58">
        <v>0.02</v>
      </c>
      <c r="H10" s="59">
        <v>14.93056</v>
      </c>
      <c r="I10" s="60">
        <v>0</v>
      </c>
      <c r="J10" s="61">
        <v>14.93056</v>
      </c>
      <c r="K10" s="58">
        <v>0.025</v>
      </c>
      <c r="L10" s="59">
        <v>18.663200000000003</v>
      </c>
      <c r="M10" s="62">
        <v>0</v>
      </c>
      <c r="N10" s="63">
        <v>0.025</v>
      </c>
      <c r="O10" s="62">
        <v>0</v>
      </c>
      <c r="P10" s="64">
        <v>0.025</v>
      </c>
      <c r="Q10" s="65">
        <v>18.663200000000003</v>
      </c>
      <c r="R10" s="66">
        <v>0</v>
      </c>
      <c r="S10" s="66">
        <v>18.663200000000003</v>
      </c>
      <c r="T10" s="67">
        <v>0.025</v>
      </c>
      <c r="U10" s="63">
        <v>-0.005</v>
      </c>
      <c r="V10" s="68">
        <v>0.02</v>
      </c>
      <c r="W10" s="65">
        <v>14.93056</v>
      </c>
      <c r="X10" s="66">
        <v>0</v>
      </c>
      <c r="Y10" s="69">
        <v>14.93056</v>
      </c>
      <c r="Z10" s="65">
        <f t="shared" si="0"/>
        <v>12.861155246707963</v>
      </c>
      <c r="AA10" s="66">
        <f t="shared" si="1"/>
        <v>2.069404753292037</v>
      </c>
      <c r="AB10" s="69">
        <f t="shared" si="2"/>
        <v>14.93056</v>
      </c>
      <c r="AC10" s="63">
        <v>-0.005</v>
      </c>
      <c r="AD10" s="70">
        <f aca="true" t="shared" si="8" ref="AD10:AD45">T10+AC10</f>
        <v>0.02</v>
      </c>
      <c r="AE10" s="66">
        <f aca="true" t="shared" si="9" ref="AE10:AE42">AD10*$AE$46/100</f>
        <v>15.378476800000001</v>
      </c>
      <c r="AF10" s="66">
        <f aca="true" t="shared" si="10" ref="AF10:AF44">IF(AE10&gt;F10,0,F10-AE10)</f>
        <v>0</v>
      </c>
      <c r="AG10" s="69">
        <f aca="true" t="shared" si="11" ref="AG10:AG45">AE10+AF10</f>
        <v>15.378476800000001</v>
      </c>
      <c r="AH10" s="69"/>
      <c r="AI10" s="69"/>
      <c r="AJ10" s="71">
        <v>0.02</v>
      </c>
      <c r="AK10" s="72">
        <f t="shared" si="3"/>
        <v>18.922773901917697</v>
      </c>
      <c r="AL10" s="60">
        <f t="shared" si="4"/>
        <v>-18.8940239019177</v>
      </c>
      <c r="AM10" s="73">
        <f t="shared" si="5"/>
        <v>0.028749999999999998</v>
      </c>
      <c r="AN10" s="60">
        <f t="shared" si="6"/>
        <v>0.0037499999999999964</v>
      </c>
      <c r="AO10" s="74">
        <f t="shared" si="7"/>
        <v>0.02296479738859953</v>
      </c>
      <c r="AP10" s="54"/>
    </row>
    <row r="11" spans="4:42" ht="12.75">
      <c r="D11" s="55" t="s">
        <v>28</v>
      </c>
      <c r="E11" s="56">
        <v>0.02</v>
      </c>
      <c r="F11" s="57">
        <v>14.93056</v>
      </c>
      <c r="G11" s="58">
        <v>0.02</v>
      </c>
      <c r="H11" s="59">
        <v>14.93056</v>
      </c>
      <c r="I11" s="60">
        <v>0</v>
      </c>
      <c r="J11" s="61">
        <v>14.93056</v>
      </c>
      <c r="K11" s="58">
        <v>0.025</v>
      </c>
      <c r="L11" s="59">
        <v>18.663200000000003</v>
      </c>
      <c r="M11" s="62">
        <v>0</v>
      </c>
      <c r="N11" s="63">
        <v>0.025</v>
      </c>
      <c r="O11" s="62">
        <v>0</v>
      </c>
      <c r="P11" s="64">
        <v>0.025</v>
      </c>
      <c r="Q11" s="65">
        <v>18.663200000000003</v>
      </c>
      <c r="R11" s="66">
        <v>0</v>
      </c>
      <c r="S11" s="66">
        <v>18.663200000000003</v>
      </c>
      <c r="T11" s="67">
        <v>0.025</v>
      </c>
      <c r="U11" s="63">
        <v>-0.003</v>
      </c>
      <c r="V11" s="68">
        <v>0.022000000000000002</v>
      </c>
      <c r="W11" s="65">
        <v>16.423616000000003</v>
      </c>
      <c r="X11" s="66">
        <v>0</v>
      </c>
      <c r="Y11" s="69">
        <v>16.423616000000003</v>
      </c>
      <c r="Z11" s="65">
        <f t="shared" si="0"/>
        <v>14.14727077137876</v>
      </c>
      <c r="AA11" s="66">
        <f t="shared" si="1"/>
        <v>0.7832892286212392</v>
      </c>
      <c r="AB11" s="69">
        <f t="shared" si="2"/>
        <v>14.93056</v>
      </c>
      <c r="AC11" s="63">
        <v>-0.005</v>
      </c>
      <c r="AD11" s="70">
        <f t="shared" si="8"/>
        <v>0.02</v>
      </c>
      <c r="AE11" s="66">
        <f t="shared" si="9"/>
        <v>15.378476800000001</v>
      </c>
      <c r="AF11" s="66">
        <f t="shared" si="10"/>
        <v>0</v>
      </c>
      <c r="AG11" s="69">
        <f t="shared" si="11"/>
        <v>15.378476800000001</v>
      </c>
      <c r="AH11" s="69"/>
      <c r="AI11" s="69"/>
      <c r="AJ11" s="71">
        <v>0.02</v>
      </c>
      <c r="AK11" s="72">
        <f t="shared" si="3"/>
        <v>18.922773901917697</v>
      </c>
      <c r="AL11" s="60">
        <f t="shared" si="4"/>
        <v>-18.8940239019177</v>
      </c>
      <c r="AM11" s="73">
        <f t="shared" si="5"/>
        <v>0.028749999999999998</v>
      </c>
      <c r="AN11" s="60">
        <f t="shared" si="6"/>
        <v>0.0037499999999999964</v>
      </c>
      <c r="AO11" s="74">
        <f t="shared" si="7"/>
        <v>0.02296479738859953</v>
      </c>
      <c r="AP11" s="54"/>
    </row>
    <row r="12" spans="4:42" ht="12.75">
      <c r="D12" s="55" t="s">
        <v>83</v>
      </c>
      <c r="E12" s="56">
        <v>0.02</v>
      </c>
      <c r="F12" s="57">
        <v>14.93056</v>
      </c>
      <c r="G12" s="58">
        <v>0.02</v>
      </c>
      <c r="H12" s="59">
        <v>14.93056</v>
      </c>
      <c r="I12" s="60">
        <v>0</v>
      </c>
      <c r="J12" s="61">
        <v>14.93056</v>
      </c>
      <c r="K12" s="58">
        <v>0.025</v>
      </c>
      <c r="L12" s="59">
        <v>18.663200000000003</v>
      </c>
      <c r="M12" s="62">
        <v>0</v>
      </c>
      <c r="N12" s="63">
        <v>0.025</v>
      </c>
      <c r="O12" s="62">
        <v>0</v>
      </c>
      <c r="P12" s="64">
        <v>0.025</v>
      </c>
      <c r="Q12" s="65">
        <v>18.663200000000003</v>
      </c>
      <c r="R12" s="66">
        <v>0</v>
      </c>
      <c r="S12" s="66">
        <v>18.663200000000003</v>
      </c>
      <c r="T12" s="67">
        <v>0.025</v>
      </c>
      <c r="U12" s="63">
        <v>-0.003</v>
      </c>
      <c r="V12" s="68">
        <v>0.022000000000000002</v>
      </c>
      <c r="W12" s="65">
        <v>16.423616000000003</v>
      </c>
      <c r="X12" s="66">
        <v>0</v>
      </c>
      <c r="Y12" s="69">
        <v>16.423616000000003</v>
      </c>
      <c r="Z12" s="65">
        <f t="shared" si="0"/>
        <v>14.14727077137876</v>
      </c>
      <c r="AA12" s="66">
        <f t="shared" si="1"/>
        <v>0.7832892286212392</v>
      </c>
      <c r="AB12" s="69">
        <f t="shared" si="2"/>
        <v>14.93056</v>
      </c>
      <c r="AC12" s="63">
        <v>-0.005</v>
      </c>
      <c r="AD12" s="70">
        <f t="shared" si="8"/>
        <v>0.02</v>
      </c>
      <c r="AE12" s="66">
        <f t="shared" si="9"/>
        <v>15.378476800000001</v>
      </c>
      <c r="AF12" s="66">
        <f t="shared" si="10"/>
        <v>0</v>
      </c>
      <c r="AG12" s="69">
        <f t="shared" si="11"/>
        <v>15.378476800000001</v>
      </c>
      <c r="AH12" s="69"/>
      <c r="AI12" s="69"/>
      <c r="AJ12" s="71">
        <v>0.02</v>
      </c>
      <c r="AK12" s="72">
        <f t="shared" si="3"/>
        <v>18.922773901917697</v>
      </c>
      <c r="AL12" s="60">
        <f t="shared" si="4"/>
        <v>-18.8940239019177</v>
      </c>
      <c r="AM12" s="73">
        <f t="shared" si="5"/>
        <v>0.028749999999999998</v>
      </c>
      <c r="AN12" s="60">
        <f t="shared" si="6"/>
        <v>0.0037499999999999964</v>
      </c>
      <c r="AO12" s="74">
        <f t="shared" si="7"/>
        <v>0.02296479738859953</v>
      </c>
      <c r="AP12" s="54"/>
    </row>
    <row r="13" spans="4:42" ht="12.75">
      <c r="D13" s="55" t="s">
        <v>65</v>
      </c>
      <c r="E13" s="56">
        <v>0.02</v>
      </c>
      <c r="F13" s="57">
        <v>14.93056</v>
      </c>
      <c r="G13" s="58">
        <v>0.02</v>
      </c>
      <c r="H13" s="59">
        <v>14.93056</v>
      </c>
      <c r="I13" s="60">
        <v>0</v>
      </c>
      <c r="J13" s="61">
        <v>14.93056</v>
      </c>
      <c r="K13" s="58">
        <v>0.025</v>
      </c>
      <c r="L13" s="59">
        <v>18.663200000000003</v>
      </c>
      <c r="M13" s="62">
        <v>0</v>
      </c>
      <c r="N13" s="63">
        <v>0.025</v>
      </c>
      <c r="O13" s="62">
        <v>0</v>
      </c>
      <c r="P13" s="64">
        <v>0.025</v>
      </c>
      <c r="Q13" s="65">
        <v>18.663200000000003</v>
      </c>
      <c r="R13" s="66">
        <v>0</v>
      </c>
      <c r="S13" s="66">
        <v>18.663200000000003</v>
      </c>
      <c r="T13" s="67">
        <v>0.025</v>
      </c>
      <c r="U13" s="63">
        <v>-0.003</v>
      </c>
      <c r="V13" s="68">
        <v>0.022</v>
      </c>
      <c r="W13" s="65">
        <v>16.423616000000003</v>
      </c>
      <c r="X13" s="66">
        <v>0</v>
      </c>
      <c r="Y13" s="69">
        <v>16.423616000000003</v>
      </c>
      <c r="Z13" s="65">
        <f t="shared" si="0"/>
        <v>14.147270771378757</v>
      </c>
      <c r="AA13" s="66">
        <f t="shared" si="1"/>
        <v>0.7832892286212427</v>
      </c>
      <c r="AB13" s="69">
        <f t="shared" si="2"/>
        <v>14.93056</v>
      </c>
      <c r="AC13" s="63">
        <v>-0.005</v>
      </c>
      <c r="AD13" s="70">
        <f t="shared" si="8"/>
        <v>0.02</v>
      </c>
      <c r="AE13" s="66">
        <f t="shared" si="9"/>
        <v>15.378476800000001</v>
      </c>
      <c r="AF13" s="66">
        <f t="shared" si="10"/>
        <v>0</v>
      </c>
      <c r="AG13" s="69">
        <f t="shared" si="11"/>
        <v>15.378476800000001</v>
      </c>
      <c r="AH13" s="69"/>
      <c r="AI13" s="69"/>
      <c r="AJ13" s="71">
        <v>0.02</v>
      </c>
      <c r="AK13" s="72">
        <f t="shared" si="3"/>
        <v>18.922773901917697</v>
      </c>
      <c r="AL13" s="60">
        <f t="shared" si="4"/>
        <v>-18.8940239019177</v>
      </c>
      <c r="AM13" s="73">
        <f t="shared" si="5"/>
        <v>0.028749999999999998</v>
      </c>
      <c r="AN13" s="60">
        <f t="shared" si="6"/>
        <v>0.0037499999999999964</v>
      </c>
      <c r="AO13" s="74">
        <f t="shared" si="7"/>
        <v>0.02296479738859953</v>
      </c>
      <c r="AP13" s="54"/>
    </row>
    <row r="14" spans="4:42" ht="12.75">
      <c r="D14" s="75" t="s">
        <v>66</v>
      </c>
      <c r="E14" s="56">
        <v>0.03</v>
      </c>
      <c r="F14" s="57">
        <v>22.39584</v>
      </c>
      <c r="G14" s="76">
        <v>0.02</v>
      </c>
      <c r="H14" s="77">
        <v>14.93056</v>
      </c>
      <c r="I14" s="78">
        <v>7.46528</v>
      </c>
      <c r="J14" s="79">
        <v>22.39584</v>
      </c>
      <c r="K14" s="76">
        <v>0.025</v>
      </c>
      <c r="L14" s="77">
        <v>18.663200000000003</v>
      </c>
      <c r="M14" s="80">
        <v>0.005</v>
      </c>
      <c r="N14" s="81">
        <v>0.03</v>
      </c>
      <c r="O14" s="80">
        <v>-0.005</v>
      </c>
      <c r="P14" s="82">
        <v>0.025</v>
      </c>
      <c r="Q14" s="83">
        <v>18.663200000000003</v>
      </c>
      <c r="R14" s="84">
        <v>3.7326399999999964</v>
      </c>
      <c r="S14" s="84">
        <v>22.39584</v>
      </c>
      <c r="T14" s="85">
        <v>0.025</v>
      </c>
      <c r="U14" s="63">
        <v>-0.003</v>
      </c>
      <c r="V14" s="86">
        <v>0.022000000000000002</v>
      </c>
      <c r="W14" s="83">
        <v>16.423616000000003</v>
      </c>
      <c r="X14" s="84">
        <v>5.972223999999997</v>
      </c>
      <c r="Y14" s="87">
        <v>22.39584</v>
      </c>
      <c r="Z14" s="83">
        <f t="shared" si="0"/>
        <v>14.14727077137876</v>
      </c>
      <c r="AA14" s="84">
        <f t="shared" si="1"/>
        <v>8.248569228621239</v>
      </c>
      <c r="AB14" s="87">
        <f t="shared" si="2"/>
        <v>22.39584</v>
      </c>
      <c r="AC14" s="63">
        <v>-0.005</v>
      </c>
      <c r="AD14" s="88">
        <f t="shared" si="8"/>
        <v>0.02</v>
      </c>
      <c r="AE14" s="84">
        <f t="shared" si="9"/>
        <v>15.378476800000001</v>
      </c>
      <c r="AF14" s="84">
        <f t="shared" si="10"/>
        <v>7.017363199999998</v>
      </c>
      <c r="AG14" s="87">
        <f t="shared" si="11"/>
        <v>22.39584</v>
      </c>
      <c r="AH14" s="87"/>
      <c r="AI14" s="87"/>
      <c r="AJ14" s="89">
        <v>0.02</v>
      </c>
      <c r="AK14" s="90">
        <f t="shared" si="3"/>
        <v>18.922773901917697</v>
      </c>
      <c r="AL14" s="78">
        <f t="shared" si="4"/>
        <v>-18.888273901917696</v>
      </c>
      <c r="AM14" s="91">
        <f t="shared" si="5"/>
        <v>0.034499999999999996</v>
      </c>
      <c r="AN14" s="78">
        <f t="shared" si="6"/>
        <v>0.004499999999999997</v>
      </c>
      <c r="AO14" s="92">
        <f t="shared" si="7"/>
        <v>0.027557756866319432</v>
      </c>
      <c r="AP14" s="54"/>
    </row>
    <row r="15" spans="4:42" ht="12.75">
      <c r="D15" s="55" t="s">
        <v>32</v>
      </c>
      <c r="E15" s="56">
        <v>0.03</v>
      </c>
      <c r="F15" s="57">
        <v>22.39584</v>
      </c>
      <c r="G15" s="58">
        <v>0.02</v>
      </c>
      <c r="H15" s="59">
        <v>14.93056</v>
      </c>
      <c r="I15" s="60">
        <v>7.46528</v>
      </c>
      <c r="J15" s="61">
        <v>22.39584</v>
      </c>
      <c r="K15" s="58">
        <v>0.025</v>
      </c>
      <c r="L15" s="59">
        <v>18.663200000000003</v>
      </c>
      <c r="M15" s="62">
        <v>0.005</v>
      </c>
      <c r="N15" s="63">
        <v>0.03</v>
      </c>
      <c r="O15" s="62">
        <v>-0.005</v>
      </c>
      <c r="P15" s="64">
        <v>0.025</v>
      </c>
      <c r="Q15" s="65">
        <v>18.663200000000003</v>
      </c>
      <c r="R15" s="66">
        <v>3.7326399999999964</v>
      </c>
      <c r="S15" s="66">
        <v>22.39584</v>
      </c>
      <c r="T15" s="67">
        <v>0.025</v>
      </c>
      <c r="U15" s="63">
        <v>-0.003</v>
      </c>
      <c r="V15" s="68">
        <v>0.022000000000000002</v>
      </c>
      <c r="W15" s="65">
        <v>16.423616000000003</v>
      </c>
      <c r="X15" s="66">
        <v>5.972223999999997</v>
      </c>
      <c r="Y15" s="69">
        <v>22.39584</v>
      </c>
      <c r="Z15" s="65">
        <f t="shared" si="0"/>
        <v>14.14727077137876</v>
      </c>
      <c r="AA15" s="66">
        <f t="shared" si="1"/>
        <v>8.248569228621239</v>
      </c>
      <c r="AB15" s="69">
        <f t="shared" si="2"/>
        <v>22.39584</v>
      </c>
      <c r="AC15" s="63">
        <v>-0.005</v>
      </c>
      <c r="AD15" s="70">
        <f t="shared" si="8"/>
        <v>0.02</v>
      </c>
      <c r="AE15" s="66">
        <f t="shared" si="9"/>
        <v>15.378476800000001</v>
      </c>
      <c r="AF15" s="66">
        <f t="shared" si="10"/>
        <v>7.017363199999998</v>
      </c>
      <c r="AG15" s="69">
        <f t="shared" si="11"/>
        <v>22.39584</v>
      </c>
      <c r="AH15" s="69"/>
      <c r="AI15" s="69"/>
      <c r="AJ15" s="71">
        <v>0.02</v>
      </c>
      <c r="AK15" s="72">
        <f t="shared" si="3"/>
        <v>18.922773901917697</v>
      </c>
      <c r="AL15" s="60">
        <f t="shared" si="4"/>
        <v>-18.888273901917696</v>
      </c>
      <c r="AM15" s="73">
        <f t="shared" si="5"/>
        <v>0.034499999999999996</v>
      </c>
      <c r="AN15" s="60">
        <f t="shared" si="6"/>
        <v>0.004499999999999997</v>
      </c>
      <c r="AO15" s="74">
        <f t="shared" si="7"/>
        <v>0.027557756866319432</v>
      </c>
      <c r="AP15" s="54"/>
    </row>
    <row r="16" spans="4:42" ht="12.75">
      <c r="D16" s="55" t="s">
        <v>67</v>
      </c>
      <c r="E16" s="56">
        <v>0.03</v>
      </c>
      <c r="F16" s="57">
        <v>22.39584</v>
      </c>
      <c r="G16" s="58">
        <v>0.025148344207805</v>
      </c>
      <c r="H16" s="59">
        <v>18.77394310476425</v>
      </c>
      <c r="I16" s="60">
        <v>3.62189689523575</v>
      </c>
      <c r="J16" s="61">
        <v>22.39584</v>
      </c>
      <c r="K16" s="58">
        <v>0.029884894743321434</v>
      </c>
      <c r="L16" s="59">
        <v>22.309910702942265</v>
      </c>
      <c r="M16" s="62">
        <v>0.00011510525667856458</v>
      </c>
      <c r="N16" s="63">
        <v>0.03</v>
      </c>
      <c r="O16" s="62">
        <v>-0.005</v>
      </c>
      <c r="P16" s="64">
        <v>0.025</v>
      </c>
      <c r="Q16" s="65">
        <v>18.663200000000003</v>
      </c>
      <c r="R16" s="66">
        <v>3.7326399999999964</v>
      </c>
      <c r="S16" s="66">
        <v>22.39584</v>
      </c>
      <c r="T16" s="67">
        <v>0.025</v>
      </c>
      <c r="U16" s="63"/>
      <c r="V16" s="68">
        <v>0.025</v>
      </c>
      <c r="W16" s="65">
        <v>18.663200000000003</v>
      </c>
      <c r="X16" s="66">
        <v>3.7326399999999964</v>
      </c>
      <c r="Y16" s="69">
        <v>22.39584</v>
      </c>
      <c r="Z16" s="65">
        <f t="shared" si="0"/>
        <v>16.07644405838495</v>
      </c>
      <c r="AA16" s="66">
        <f t="shared" si="1"/>
        <v>6.319395941615049</v>
      </c>
      <c r="AB16" s="69">
        <f t="shared" si="2"/>
        <v>22.39584</v>
      </c>
      <c r="AC16" s="63"/>
      <c r="AD16" s="70">
        <f t="shared" si="8"/>
        <v>0.025</v>
      </c>
      <c r="AE16" s="66">
        <f t="shared" si="9"/>
        <v>19.223096</v>
      </c>
      <c r="AF16" s="66">
        <f t="shared" si="10"/>
        <v>3.172743999999998</v>
      </c>
      <c r="AG16" s="69">
        <f t="shared" si="11"/>
        <v>22.39584</v>
      </c>
      <c r="AH16" s="69"/>
      <c r="AI16" s="69"/>
      <c r="AJ16" s="71">
        <v>0.024905822971808447</v>
      </c>
      <c r="AK16" s="72">
        <f t="shared" si="3"/>
        <v>23.564362846835955</v>
      </c>
      <c r="AL16" s="60">
        <f t="shared" si="4"/>
        <v>-23.529862846835954</v>
      </c>
      <c r="AM16" s="73">
        <f t="shared" si="5"/>
        <v>0.034499999999999996</v>
      </c>
      <c r="AN16" s="60">
        <f t="shared" si="6"/>
        <v>0.004499999999999997</v>
      </c>
      <c r="AO16" s="74">
        <f t="shared" si="7"/>
        <v>0.027557756866319432</v>
      </c>
      <c r="AP16" s="54"/>
    </row>
    <row r="17" spans="4:42" ht="12.75">
      <c r="D17" s="55" t="s">
        <v>35</v>
      </c>
      <c r="E17" s="56">
        <v>0.07</v>
      </c>
      <c r="F17" s="57">
        <v>52.25696000000001</v>
      </c>
      <c r="G17" s="58">
        <v>0.08178013049365998</v>
      </c>
      <c r="H17" s="59">
        <v>61.051157257171</v>
      </c>
      <c r="I17" s="60">
        <v>-0.9556532571709937</v>
      </c>
      <c r="J17" s="61">
        <v>60.095504000000005</v>
      </c>
      <c r="K17" s="58">
        <v>0.08361873691985719</v>
      </c>
      <c r="L17" s="59">
        <v>62.42372843530715</v>
      </c>
      <c r="M17" s="62">
        <v>0</v>
      </c>
      <c r="N17" s="63">
        <v>0.08361873691985719</v>
      </c>
      <c r="O17" s="62">
        <v>0</v>
      </c>
      <c r="P17" s="64">
        <v>0.08361873691985719</v>
      </c>
      <c r="Q17" s="65">
        <v>62.42372843530715</v>
      </c>
      <c r="R17" s="66">
        <v>0</v>
      </c>
      <c r="S17" s="66">
        <v>62.42372843530715</v>
      </c>
      <c r="T17" s="67">
        <v>0.08361873691985719</v>
      </c>
      <c r="U17" s="63">
        <v>-0.009</v>
      </c>
      <c r="V17" s="68">
        <v>0.0746187369198572</v>
      </c>
      <c r="W17" s="65">
        <v>55.70497643530715</v>
      </c>
      <c r="X17" s="66">
        <v>0</v>
      </c>
      <c r="Y17" s="69">
        <v>55.70497643530715</v>
      </c>
      <c r="Z17" s="65">
        <f t="shared" si="0"/>
        <v>47.98415799197713</v>
      </c>
      <c r="AA17" s="66">
        <f t="shared" si="1"/>
        <v>4.272802008022879</v>
      </c>
      <c r="AB17" s="69">
        <f t="shared" si="2"/>
        <v>52.25696000000001</v>
      </c>
      <c r="AC17" s="63">
        <v>-0.009</v>
      </c>
      <c r="AD17" s="70">
        <f t="shared" si="8"/>
        <v>0.0746187369198572</v>
      </c>
      <c r="AE17" s="66">
        <f t="shared" si="9"/>
        <v>57.37612572836637</v>
      </c>
      <c r="AF17" s="66">
        <f t="shared" si="10"/>
        <v>0</v>
      </c>
      <c r="AG17" s="69">
        <f t="shared" si="11"/>
        <v>57.37612572836637</v>
      </c>
      <c r="AH17" s="69"/>
      <c r="AI17" s="69"/>
      <c r="AJ17" s="71">
        <v>0.07886987566170135</v>
      </c>
      <c r="AK17" s="72">
        <f t="shared" si="3"/>
        <v>74.6218412409368</v>
      </c>
      <c r="AL17" s="60">
        <f t="shared" si="4"/>
        <v>-74.52567969347896</v>
      </c>
      <c r="AM17" s="73">
        <f t="shared" si="5"/>
        <v>0.09616154745783576</v>
      </c>
      <c r="AN17" s="60">
        <f t="shared" si="6"/>
        <v>0.012542810537978566</v>
      </c>
      <c r="AO17" s="74">
        <f t="shared" si="7"/>
        <v>0.0768114940502051</v>
      </c>
      <c r="AP17" s="54"/>
    </row>
    <row r="18" spans="4:42" ht="12.75">
      <c r="D18" s="93" t="s">
        <v>37</v>
      </c>
      <c r="E18" s="56">
        <v>0.07</v>
      </c>
      <c r="F18" s="57">
        <v>52.25696000000001</v>
      </c>
      <c r="G18" s="94">
        <v>0.06118675366243999</v>
      </c>
      <c r="H18" s="95">
        <v>45.677624838114</v>
      </c>
      <c r="I18" s="96">
        <v>6.579335161886007</v>
      </c>
      <c r="J18" s="97">
        <v>52.25696000000001</v>
      </c>
      <c r="K18" s="94">
        <v>0.06407915794657146</v>
      </c>
      <c r="L18" s="95">
        <v>47.8368856235381</v>
      </c>
      <c r="M18" s="98">
        <v>0.005920842053428549</v>
      </c>
      <c r="N18" s="99">
        <v>0.07</v>
      </c>
      <c r="O18" s="98">
        <v>-0.045</v>
      </c>
      <c r="P18" s="100">
        <v>0.025</v>
      </c>
      <c r="Q18" s="101">
        <v>18.663200000000003</v>
      </c>
      <c r="R18" s="102">
        <v>33.59376</v>
      </c>
      <c r="S18" s="102">
        <v>52.25696000000001</v>
      </c>
      <c r="T18" s="103">
        <v>0.025</v>
      </c>
      <c r="U18" s="99"/>
      <c r="V18" s="104">
        <v>0.025</v>
      </c>
      <c r="W18" s="101">
        <v>18.663200000000003</v>
      </c>
      <c r="X18" s="102">
        <v>33.59376</v>
      </c>
      <c r="Y18" s="105">
        <v>52.25696000000001</v>
      </c>
      <c r="Z18" s="101">
        <f t="shared" si="0"/>
        <v>16.07644405838495</v>
      </c>
      <c r="AA18" s="102">
        <f t="shared" si="1"/>
        <v>36.180515941615056</v>
      </c>
      <c r="AB18" s="105">
        <f t="shared" si="2"/>
        <v>52.25696000000001</v>
      </c>
      <c r="AC18" s="99"/>
      <c r="AD18" s="106">
        <f t="shared" si="8"/>
        <v>0.025</v>
      </c>
      <c r="AE18" s="102">
        <f t="shared" si="9"/>
        <v>19.223096</v>
      </c>
      <c r="AF18" s="102">
        <f t="shared" si="10"/>
        <v>33.03386400000001</v>
      </c>
      <c r="AG18" s="105">
        <f t="shared" si="11"/>
        <v>52.25696000000001</v>
      </c>
      <c r="AH18" s="105"/>
      <c r="AI18" s="105"/>
      <c r="AJ18" s="107">
        <v>0.059246583774467565</v>
      </c>
      <c r="AK18" s="108">
        <f t="shared" si="3"/>
        <v>56.055485461263764</v>
      </c>
      <c r="AL18" s="96">
        <f t="shared" si="4"/>
        <v>-55.97498546126376</v>
      </c>
      <c r="AM18" s="109">
        <f t="shared" si="5"/>
        <v>0.0805</v>
      </c>
      <c r="AN18" s="96">
        <f t="shared" si="6"/>
        <v>0.010499999999999995</v>
      </c>
      <c r="AO18" s="110">
        <f t="shared" si="7"/>
        <v>0.06430143268807868</v>
      </c>
      <c r="AP18" s="54"/>
    </row>
    <row r="19" spans="4:42" ht="12.75">
      <c r="D19" s="55" t="s">
        <v>39</v>
      </c>
      <c r="E19" s="56">
        <v>0.07</v>
      </c>
      <c r="F19" s="57">
        <v>52.25696000000001</v>
      </c>
      <c r="G19" s="58">
        <v>0.12811522836390496</v>
      </c>
      <c r="H19" s="59">
        <v>95.64160520004926</v>
      </c>
      <c r="I19" s="60">
        <v>-35.54610120004925</v>
      </c>
      <c r="J19" s="61">
        <v>60.095504000000005</v>
      </c>
      <c r="K19" s="58">
        <v>0.12758278960975009</v>
      </c>
      <c r="L19" s="59">
        <v>95.24412476178752</v>
      </c>
      <c r="M19" s="62">
        <v>-0.036582789609750074</v>
      </c>
      <c r="N19" s="63">
        <v>0.09100000000000001</v>
      </c>
      <c r="O19" s="62">
        <v>0</v>
      </c>
      <c r="P19" s="64">
        <v>0.09100000000000001</v>
      </c>
      <c r="Q19" s="65">
        <v>67.93404800000002</v>
      </c>
      <c r="R19" s="66">
        <v>0</v>
      </c>
      <c r="S19" s="66">
        <v>67.93404800000002</v>
      </c>
      <c r="T19" s="67">
        <v>0.09100000000000001</v>
      </c>
      <c r="U19" s="63"/>
      <c r="V19" s="68">
        <v>0.09100000000000001</v>
      </c>
      <c r="W19" s="65">
        <v>67.93404800000002</v>
      </c>
      <c r="X19" s="66">
        <v>0</v>
      </c>
      <c r="Y19" s="69">
        <v>67.93404800000002</v>
      </c>
      <c r="Z19" s="65">
        <f t="shared" si="0"/>
        <v>58.51825637252123</v>
      </c>
      <c r="AA19" s="66">
        <f t="shared" si="1"/>
        <v>0</v>
      </c>
      <c r="AB19" s="69">
        <f t="shared" si="2"/>
        <v>58.51825637252123</v>
      </c>
      <c r="AC19" s="63"/>
      <c r="AD19" s="70">
        <f t="shared" si="8"/>
        <v>0.09100000000000001</v>
      </c>
      <c r="AE19" s="66">
        <f t="shared" si="9"/>
        <v>69.97206944000001</v>
      </c>
      <c r="AF19" s="66">
        <f t="shared" si="10"/>
        <v>0</v>
      </c>
      <c r="AG19" s="69">
        <f t="shared" si="11"/>
        <v>69.97206944000001</v>
      </c>
      <c r="AH19" s="69"/>
      <c r="AI19" s="69"/>
      <c r="AJ19" s="71">
        <v>0.12302228240797736</v>
      </c>
      <c r="AK19" s="72">
        <f t="shared" si="3"/>
        <v>116.3961417452011</v>
      </c>
      <c r="AL19" s="60">
        <f t="shared" si="4"/>
        <v>-116.2914917452011</v>
      </c>
      <c r="AM19" s="73">
        <f t="shared" si="5"/>
        <v>0.10465</v>
      </c>
      <c r="AN19" s="60">
        <f t="shared" si="6"/>
        <v>0.013649999999999995</v>
      </c>
      <c r="AO19" s="74">
        <f t="shared" si="7"/>
        <v>0.0835918624945023</v>
      </c>
      <c r="AP19" s="54"/>
    </row>
    <row r="20" spans="4:42" ht="12.75">
      <c r="D20" s="55" t="s">
        <v>68</v>
      </c>
      <c r="E20" s="56">
        <v>0.07</v>
      </c>
      <c r="F20" s="57">
        <v>52.25696000000001</v>
      </c>
      <c r="G20" s="58">
        <v>0.03029668841561</v>
      </c>
      <c r="H20" s="59">
        <v>22.6173262095285</v>
      </c>
      <c r="I20" s="60">
        <v>29.639633790471507</v>
      </c>
      <c r="J20" s="61">
        <v>52.25696000000001</v>
      </c>
      <c r="K20" s="58">
        <v>0.03476978948664287</v>
      </c>
      <c r="L20" s="59">
        <v>25.956621405884526</v>
      </c>
      <c r="M20" s="62">
        <v>0.03523021051335714</v>
      </c>
      <c r="N20" s="63">
        <v>0.07</v>
      </c>
      <c r="O20" s="62">
        <v>-0.045</v>
      </c>
      <c r="P20" s="64">
        <v>0.025</v>
      </c>
      <c r="Q20" s="65">
        <v>18.663200000000003</v>
      </c>
      <c r="R20" s="66">
        <v>33.59376</v>
      </c>
      <c r="S20" s="66">
        <v>52.25696000000001</v>
      </c>
      <c r="T20" s="67">
        <v>0.025</v>
      </c>
      <c r="U20" s="63"/>
      <c r="V20" s="68">
        <v>0.025</v>
      </c>
      <c r="W20" s="65">
        <v>18.663200000000003</v>
      </c>
      <c r="X20" s="66">
        <v>33.59376</v>
      </c>
      <c r="Y20" s="69">
        <v>52.25696000000001</v>
      </c>
      <c r="Z20" s="65">
        <f t="shared" si="0"/>
        <v>16.07644405838495</v>
      </c>
      <c r="AA20" s="66">
        <f t="shared" si="1"/>
        <v>36.180515941615056</v>
      </c>
      <c r="AB20" s="69">
        <f t="shared" si="2"/>
        <v>52.25696000000001</v>
      </c>
      <c r="AC20" s="63"/>
      <c r="AD20" s="70">
        <f t="shared" si="8"/>
        <v>0.025</v>
      </c>
      <c r="AE20" s="66">
        <f t="shared" si="9"/>
        <v>19.223096</v>
      </c>
      <c r="AF20" s="66">
        <f t="shared" si="10"/>
        <v>33.03386400000001</v>
      </c>
      <c r="AG20" s="69">
        <f t="shared" si="11"/>
        <v>52.25696000000001</v>
      </c>
      <c r="AH20" s="69"/>
      <c r="AI20" s="69"/>
      <c r="AJ20" s="71">
        <v>0.02981164594361689</v>
      </c>
      <c r="AK20" s="72">
        <f t="shared" si="3"/>
        <v>28.20595179175421</v>
      </c>
      <c r="AL20" s="60">
        <f t="shared" si="4"/>
        <v>-28.12545179175421</v>
      </c>
      <c r="AM20" s="73">
        <f t="shared" si="5"/>
        <v>0.0805</v>
      </c>
      <c r="AN20" s="60">
        <f t="shared" si="6"/>
        <v>0.010499999999999995</v>
      </c>
      <c r="AO20" s="74">
        <f t="shared" si="7"/>
        <v>0.06430143268807868</v>
      </c>
      <c r="AP20" s="54"/>
    </row>
    <row r="21" spans="4:42" ht="12.75">
      <c r="D21" s="55" t="s">
        <v>42</v>
      </c>
      <c r="E21" s="56">
        <v>0.07</v>
      </c>
      <c r="F21" s="57">
        <v>52.25696000000001</v>
      </c>
      <c r="G21" s="58">
        <v>0.040593376831219996</v>
      </c>
      <c r="H21" s="59">
        <v>30.304092419057</v>
      </c>
      <c r="I21" s="60">
        <v>21.952867580943007</v>
      </c>
      <c r="J21" s="61">
        <v>52.25696000000001</v>
      </c>
      <c r="K21" s="58">
        <v>0.04453957897328573</v>
      </c>
      <c r="L21" s="59">
        <v>33.250042811769056</v>
      </c>
      <c r="M21" s="62">
        <v>0.025460421026714274</v>
      </c>
      <c r="N21" s="63">
        <v>0.07</v>
      </c>
      <c r="O21" s="62">
        <v>-0.045</v>
      </c>
      <c r="P21" s="64">
        <v>0.025</v>
      </c>
      <c r="Q21" s="65">
        <v>18.663200000000003</v>
      </c>
      <c r="R21" s="66">
        <v>33.59376</v>
      </c>
      <c r="S21" s="66">
        <v>52.25696000000001</v>
      </c>
      <c r="T21" s="67">
        <v>0.025</v>
      </c>
      <c r="U21" s="63">
        <v>-0.013</v>
      </c>
      <c r="V21" s="68">
        <v>0.012000000000000002</v>
      </c>
      <c r="W21" s="65">
        <v>8.958336000000001</v>
      </c>
      <c r="X21" s="66">
        <v>43.298624000000004</v>
      </c>
      <c r="Y21" s="69">
        <v>52.25696000000001</v>
      </c>
      <c r="Z21" s="65">
        <f t="shared" si="0"/>
        <v>7.7166931480247785</v>
      </c>
      <c r="AA21" s="66">
        <f t="shared" si="1"/>
        <v>44.540266851975225</v>
      </c>
      <c r="AB21" s="69">
        <f t="shared" si="2"/>
        <v>52.25696000000001</v>
      </c>
      <c r="AC21" s="63"/>
      <c r="AD21" s="70">
        <f t="shared" si="8"/>
        <v>0.025</v>
      </c>
      <c r="AE21" s="66">
        <f t="shared" si="9"/>
        <v>19.223096</v>
      </c>
      <c r="AF21" s="66">
        <f t="shared" si="10"/>
        <v>33.03386400000001</v>
      </c>
      <c r="AG21" s="69">
        <f t="shared" si="11"/>
        <v>52.25696000000001</v>
      </c>
      <c r="AH21" s="69"/>
      <c r="AI21" s="69"/>
      <c r="AJ21" s="71">
        <v>0.039623291887233784</v>
      </c>
      <c r="AK21" s="72">
        <f t="shared" si="3"/>
        <v>37.48912968159073</v>
      </c>
      <c r="AL21" s="60">
        <f t="shared" si="4"/>
        <v>-37.40862968159073</v>
      </c>
      <c r="AM21" s="73">
        <f t="shared" si="5"/>
        <v>0.0805</v>
      </c>
      <c r="AN21" s="60">
        <f t="shared" si="6"/>
        <v>0.010499999999999995</v>
      </c>
      <c r="AO21" s="74">
        <f t="shared" si="7"/>
        <v>0.06430143268807868</v>
      </c>
      <c r="AP21" s="54"/>
    </row>
    <row r="22" spans="4:42" ht="12.75">
      <c r="D22" s="55" t="s">
        <v>44</v>
      </c>
      <c r="E22" s="56">
        <v>0.07</v>
      </c>
      <c r="F22" s="57">
        <v>52.25696000000001</v>
      </c>
      <c r="G22" s="58">
        <v>0.02</v>
      </c>
      <c r="H22" s="59">
        <v>14.93056</v>
      </c>
      <c r="I22" s="60">
        <v>37.32640000000001</v>
      </c>
      <c r="J22" s="61">
        <v>52.25696000000001</v>
      </c>
      <c r="K22" s="58">
        <v>0.025</v>
      </c>
      <c r="L22" s="59">
        <v>18.663200000000003</v>
      </c>
      <c r="M22" s="62">
        <v>0.045</v>
      </c>
      <c r="N22" s="63">
        <v>0.07</v>
      </c>
      <c r="O22" s="62">
        <v>-0.045</v>
      </c>
      <c r="P22" s="64">
        <v>0.025</v>
      </c>
      <c r="Q22" s="65">
        <v>18.663200000000003</v>
      </c>
      <c r="R22" s="66">
        <v>33.59376</v>
      </c>
      <c r="S22" s="66">
        <v>52.25696000000001</v>
      </c>
      <c r="T22" s="67">
        <v>0.025</v>
      </c>
      <c r="U22" s="63">
        <v>-0.036</v>
      </c>
      <c r="V22" s="68">
        <v>-0.010999999999999996</v>
      </c>
      <c r="W22" s="65">
        <v>-8.211807999999998</v>
      </c>
      <c r="X22" s="66">
        <v>60.468768000000004</v>
      </c>
      <c r="Y22" s="69">
        <v>52.25696000000001</v>
      </c>
      <c r="Z22" s="65">
        <f t="shared" si="0"/>
        <v>-7.073635385689377</v>
      </c>
      <c r="AA22" s="66">
        <f t="shared" si="1"/>
        <v>59.330595385689385</v>
      </c>
      <c r="AB22" s="69">
        <f t="shared" si="2"/>
        <v>52.25696000000001</v>
      </c>
      <c r="AC22" s="63"/>
      <c r="AD22" s="70">
        <f t="shared" si="8"/>
        <v>0.025</v>
      </c>
      <c r="AE22" s="66">
        <f t="shared" si="9"/>
        <v>19.223096</v>
      </c>
      <c r="AF22" s="66">
        <f t="shared" si="10"/>
        <v>33.03386400000001</v>
      </c>
      <c r="AG22" s="69">
        <f t="shared" si="11"/>
        <v>52.25696000000001</v>
      </c>
      <c r="AH22" s="69"/>
      <c r="AI22" s="69"/>
      <c r="AJ22" s="71">
        <v>0.02</v>
      </c>
      <c r="AK22" s="72">
        <f t="shared" si="3"/>
        <v>18.922773901917697</v>
      </c>
      <c r="AL22" s="60">
        <f t="shared" si="4"/>
        <v>-18.842273901917697</v>
      </c>
      <c r="AM22" s="73">
        <f t="shared" si="5"/>
        <v>0.0805</v>
      </c>
      <c r="AN22" s="60">
        <f t="shared" si="6"/>
        <v>0.010499999999999995</v>
      </c>
      <c r="AO22" s="74">
        <f t="shared" si="7"/>
        <v>0.06430143268807868</v>
      </c>
      <c r="AP22" s="54"/>
    </row>
    <row r="23" spans="4:42" ht="12.75">
      <c r="D23" s="55" t="s">
        <v>46</v>
      </c>
      <c r="E23" s="56">
        <v>0.07</v>
      </c>
      <c r="F23" s="57">
        <v>52.25696000000001</v>
      </c>
      <c r="G23" s="58">
        <v>0.02</v>
      </c>
      <c r="H23" s="59">
        <v>14.93056</v>
      </c>
      <c r="I23" s="60">
        <v>37.32640000000001</v>
      </c>
      <c r="J23" s="61">
        <v>52.25696000000001</v>
      </c>
      <c r="K23" s="58">
        <v>0.025</v>
      </c>
      <c r="L23" s="59">
        <v>18.663200000000003</v>
      </c>
      <c r="M23" s="62">
        <v>0.045</v>
      </c>
      <c r="N23" s="63">
        <v>0.07</v>
      </c>
      <c r="O23" s="62">
        <v>-0.045</v>
      </c>
      <c r="P23" s="64">
        <v>0.025</v>
      </c>
      <c r="Q23" s="65">
        <v>18.663200000000003</v>
      </c>
      <c r="R23" s="66">
        <v>33.59376</v>
      </c>
      <c r="S23" s="66">
        <v>52.25696000000001</v>
      </c>
      <c r="T23" s="67">
        <v>0.025</v>
      </c>
      <c r="U23" s="63">
        <v>-0.036</v>
      </c>
      <c r="V23" s="68">
        <v>-0.010999999999999996</v>
      </c>
      <c r="W23" s="65">
        <v>-8.211807999999998</v>
      </c>
      <c r="X23" s="66">
        <v>60.468768000000004</v>
      </c>
      <c r="Y23" s="69">
        <v>52.25696000000001</v>
      </c>
      <c r="Z23" s="65">
        <f t="shared" si="0"/>
        <v>-7.073635385689377</v>
      </c>
      <c r="AA23" s="66">
        <f t="shared" si="1"/>
        <v>59.330595385689385</v>
      </c>
      <c r="AB23" s="69">
        <f t="shared" si="2"/>
        <v>52.25696000000001</v>
      </c>
      <c r="AC23" s="63"/>
      <c r="AD23" s="70">
        <f t="shared" si="8"/>
        <v>0.025</v>
      </c>
      <c r="AE23" s="66">
        <f t="shared" si="9"/>
        <v>19.223096</v>
      </c>
      <c r="AF23" s="66">
        <f t="shared" si="10"/>
        <v>33.03386400000001</v>
      </c>
      <c r="AG23" s="69">
        <f t="shared" si="11"/>
        <v>52.25696000000001</v>
      </c>
      <c r="AH23" s="69"/>
      <c r="AI23" s="69"/>
      <c r="AJ23" s="71">
        <v>0.02</v>
      </c>
      <c r="AK23" s="72">
        <f t="shared" si="3"/>
        <v>18.922773901917697</v>
      </c>
      <c r="AL23" s="60">
        <f t="shared" si="4"/>
        <v>-18.842273901917697</v>
      </c>
      <c r="AM23" s="73">
        <f t="shared" si="5"/>
        <v>0.0805</v>
      </c>
      <c r="AN23" s="60">
        <f t="shared" si="6"/>
        <v>0.010499999999999995</v>
      </c>
      <c r="AO23" s="74">
        <f t="shared" si="7"/>
        <v>0.06430143268807868</v>
      </c>
      <c r="AP23" s="54"/>
    </row>
    <row r="24" spans="4:42" ht="12.75">
      <c r="D24" s="75" t="s">
        <v>47</v>
      </c>
      <c r="E24" s="56">
        <v>0.08</v>
      </c>
      <c r="F24" s="57">
        <v>59.72224</v>
      </c>
      <c r="G24" s="76">
        <v>0.066335097870245</v>
      </c>
      <c r="H24" s="77">
        <v>49.521007942878256</v>
      </c>
      <c r="I24" s="78">
        <v>10.201232057121743</v>
      </c>
      <c r="J24" s="79">
        <v>59.72224</v>
      </c>
      <c r="K24" s="76">
        <v>0.0689640526898929</v>
      </c>
      <c r="L24" s="77">
        <v>51.483596326480374</v>
      </c>
      <c r="M24" s="80">
        <v>0.011035947310107097</v>
      </c>
      <c r="N24" s="81">
        <v>0.08</v>
      </c>
      <c r="O24" s="80">
        <v>-0.055</v>
      </c>
      <c r="P24" s="82">
        <v>0.025</v>
      </c>
      <c r="Q24" s="83">
        <v>18.663200000000003</v>
      </c>
      <c r="R24" s="84">
        <v>41.059039999999996</v>
      </c>
      <c r="S24" s="84">
        <v>59.72224</v>
      </c>
      <c r="T24" s="85">
        <v>0.025</v>
      </c>
      <c r="U24" s="81"/>
      <c r="V24" s="86">
        <v>0.025</v>
      </c>
      <c r="W24" s="83">
        <v>18.663200000000003</v>
      </c>
      <c r="X24" s="84">
        <v>41.059039999999996</v>
      </c>
      <c r="Y24" s="87">
        <v>59.72224</v>
      </c>
      <c r="Z24" s="83">
        <f t="shared" si="0"/>
        <v>16.07644405838495</v>
      </c>
      <c r="AA24" s="84">
        <f t="shared" si="1"/>
        <v>43.64579594161505</v>
      </c>
      <c r="AB24" s="87">
        <f t="shared" si="2"/>
        <v>59.72224</v>
      </c>
      <c r="AC24" s="81"/>
      <c r="AD24" s="88">
        <f t="shared" si="8"/>
        <v>0.025</v>
      </c>
      <c r="AE24" s="84">
        <f t="shared" si="9"/>
        <v>19.223096</v>
      </c>
      <c r="AF24" s="84">
        <f t="shared" si="10"/>
        <v>40.499144</v>
      </c>
      <c r="AG24" s="87">
        <f t="shared" si="11"/>
        <v>59.72224</v>
      </c>
      <c r="AH24" s="87"/>
      <c r="AI24" s="87"/>
      <c r="AJ24" s="89">
        <v>0.06415240674627602</v>
      </c>
      <c r="AK24" s="90">
        <f t="shared" si="3"/>
        <v>60.697074406182026</v>
      </c>
      <c r="AL24" s="78">
        <f t="shared" si="4"/>
        <v>-60.60507440618203</v>
      </c>
      <c r="AM24" s="91">
        <f t="shared" si="5"/>
        <v>0.092</v>
      </c>
      <c r="AN24" s="78">
        <f t="shared" si="6"/>
        <v>0.011999999999999997</v>
      </c>
      <c r="AO24" s="92">
        <f t="shared" si="7"/>
        <v>0.0734873516435185</v>
      </c>
      <c r="AP24" s="54"/>
    </row>
    <row r="25" spans="4:42" ht="12.75">
      <c r="D25" s="55" t="s">
        <v>43</v>
      </c>
      <c r="E25" s="56">
        <v>0.13</v>
      </c>
      <c r="F25" s="57">
        <v>97.04864</v>
      </c>
      <c r="G25" s="58">
        <v>0.16930198202634494</v>
      </c>
      <c r="H25" s="59">
        <v>126.38867003816324</v>
      </c>
      <c r="I25" s="60">
        <v>-14.782734038163241</v>
      </c>
      <c r="J25" s="61">
        <v>111.605936</v>
      </c>
      <c r="K25" s="58">
        <v>0.16666194755632155</v>
      </c>
      <c r="L25" s="59">
        <v>124.41781038532561</v>
      </c>
      <c r="M25" s="62">
        <v>0</v>
      </c>
      <c r="N25" s="63">
        <v>0.16666194755632155</v>
      </c>
      <c r="O25" s="62">
        <v>0</v>
      </c>
      <c r="P25" s="64">
        <v>0.16666194755632155</v>
      </c>
      <c r="Q25" s="65">
        <v>124.41781038532561</v>
      </c>
      <c r="R25" s="66">
        <v>0</v>
      </c>
      <c r="S25" s="66">
        <v>124.41781038532561</v>
      </c>
      <c r="T25" s="67">
        <v>0.16666194755632155</v>
      </c>
      <c r="U25" s="63">
        <v>-0.017</v>
      </c>
      <c r="V25" s="68">
        <v>0.14966194755632156</v>
      </c>
      <c r="W25" s="65">
        <v>111.72683438532562</v>
      </c>
      <c r="X25" s="66">
        <v>0</v>
      </c>
      <c r="Y25" s="69">
        <v>111.72683438532562</v>
      </c>
      <c r="Z25" s="65">
        <f t="shared" si="0"/>
        <v>96.24127710232584</v>
      </c>
      <c r="AA25" s="66">
        <f t="shared" si="1"/>
        <v>0.8073628976741674</v>
      </c>
      <c r="AB25" s="69">
        <f t="shared" si="2"/>
        <v>97.04864</v>
      </c>
      <c r="AC25" s="63">
        <v>-0.017</v>
      </c>
      <c r="AD25" s="70">
        <f t="shared" si="8"/>
        <v>0.14966194755632156</v>
      </c>
      <c r="AE25" s="66">
        <f t="shared" si="9"/>
        <v>115.0786394168854</v>
      </c>
      <c r="AF25" s="66">
        <f t="shared" si="10"/>
        <v>0</v>
      </c>
      <c r="AG25" s="69">
        <f t="shared" si="11"/>
        <v>115.0786394168854</v>
      </c>
      <c r="AH25" s="69"/>
      <c r="AI25" s="69"/>
      <c r="AJ25" s="71">
        <v>0.1622688661824449</v>
      </c>
      <c r="AK25" s="72">
        <f t="shared" si="3"/>
        <v>153.52885330454717</v>
      </c>
      <c r="AL25" s="60">
        <f t="shared" si="4"/>
        <v>-153.3371920648574</v>
      </c>
      <c r="AM25" s="73">
        <f t="shared" si="5"/>
        <v>0.19166123968976978</v>
      </c>
      <c r="AN25" s="60">
        <f t="shared" si="6"/>
        <v>0.02499929213344823</v>
      </c>
      <c r="AO25" s="74">
        <f t="shared" si="7"/>
        <v>0.15309431432081302</v>
      </c>
      <c r="AP25" s="54"/>
    </row>
    <row r="26" spans="4:42" ht="12.75">
      <c r="D26" s="55" t="s">
        <v>40</v>
      </c>
      <c r="E26" s="56">
        <v>0.13</v>
      </c>
      <c r="F26" s="57">
        <v>97.04864</v>
      </c>
      <c r="G26" s="58">
        <v>0.16930198202634494</v>
      </c>
      <c r="H26" s="59">
        <v>126.38867003816324</v>
      </c>
      <c r="I26" s="60">
        <v>-14.782734038163241</v>
      </c>
      <c r="J26" s="61">
        <v>111.605936</v>
      </c>
      <c r="K26" s="58">
        <v>0.16666194755632155</v>
      </c>
      <c r="L26" s="59">
        <v>124.41781038532561</v>
      </c>
      <c r="M26" s="62">
        <v>0</v>
      </c>
      <c r="N26" s="63">
        <v>0.16666194755632155</v>
      </c>
      <c r="O26" s="62">
        <v>0</v>
      </c>
      <c r="P26" s="64">
        <v>0.16666194755632155</v>
      </c>
      <c r="Q26" s="65">
        <v>124.41781038532561</v>
      </c>
      <c r="R26" s="66">
        <v>0</v>
      </c>
      <c r="S26" s="66">
        <v>124.41781038532561</v>
      </c>
      <c r="T26" s="67">
        <v>0.16666194755632155</v>
      </c>
      <c r="U26" s="63">
        <v>-0.017</v>
      </c>
      <c r="V26" s="68">
        <v>0.14966194755632156</v>
      </c>
      <c r="W26" s="65">
        <v>111.72683438532562</v>
      </c>
      <c r="X26" s="66">
        <v>0</v>
      </c>
      <c r="Y26" s="69">
        <v>111.72683438532562</v>
      </c>
      <c r="Z26" s="65">
        <f t="shared" si="0"/>
        <v>96.24127710232584</v>
      </c>
      <c r="AA26" s="66">
        <f t="shared" si="1"/>
        <v>0.8073628976741674</v>
      </c>
      <c r="AB26" s="69">
        <f t="shared" si="2"/>
        <v>97.04864</v>
      </c>
      <c r="AC26" s="63">
        <v>-0.017</v>
      </c>
      <c r="AD26" s="70">
        <f t="shared" si="8"/>
        <v>0.14966194755632156</v>
      </c>
      <c r="AE26" s="66">
        <f t="shared" si="9"/>
        <v>115.0786394168854</v>
      </c>
      <c r="AF26" s="66">
        <f t="shared" si="10"/>
        <v>0</v>
      </c>
      <c r="AG26" s="69">
        <f t="shared" si="11"/>
        <v>115.0786394168854</v>
      </c>
      <c r="AH26" s="69"/>
      <c r="AI26" s="69"/>
      <c r="AJ26" s="71">
        <v>0.1622688661824449</v>
      </c>
      <c r="AK26" s="72">
        <f t="shared" si="3"/>
        <v>153.52885330454717</v>
      </c>
      <c r="AL26" s="60">
        <f t="shared" si="4"/>
        <v>-153.3371920648574</v>
      </c>
      <c r="AM26" s="73">
        <f t="shared" si="5"/>
        <v>0.19166123968976978</v>
      </c>
      <c r="AN26" s="60">
        <f t="shared" si="6"/>
        <v>0.02499929213344823</v>
      </c>
      <c r="AO26" s="74">
        <f t="shared" si="7"/>
        <v>0.15309431432081302</v>
      </c>
      <c r="AP26" s="54"/>
    </row>
    <row r="27" spans="4:42" ht="12.75">
      <c r="D27" s="55" t="s">
        <v>49</v>
      </c>
      <c r="E27" s="56">
        <v>0.13</v>
      </c>
      <c r="F27" s="57">
        <v>97.04864</v>
      </c>
      <c r="G27" s="58">
        <v>0.11267019574048998</v>
      </c>
      <c r="H27" s="59">
        <v>84.1114558857565</v>
      </c>
      <c r="I27" s="60">
        <v>12.937184114243507</v>
      </c>
      <c r="J27" s="61">
        <v>97.04864</v>
      </c>
      <c r="K27" s="58">
        <v>0.11292810537978579</v>
      </c>
      <c r="L27" s="59">
        <v>84.30399265296073</v>
      </c>
      <c r="M27" s="62">
        <v>0.017071894620214217</v>
      </c>
      <c r="N27" s="63">
        <v>0.13</v>
      </c>
      <c r="O27" s="62">
        <v>-0.105</v>
      </c>
      <c r="P27" s="64">
        <v>0.025</v>
      </c>
      <c r="Q27" s="65">
        <v>18.663200000000003</v>
      </c>
      <c r="R27" s="66">
        <v>78.38544</v>
      </c>
      <c r="S27" s="66">
        <v>97.04864</v>
      </c>
      <c r="T27" s="67">
        <v>0.025</v>
      </c>
      <c r="U27" s="63"/>
      <c r="V27" s="68">
        <v>0.025</v>
      </c>
      <c r="W27" s="65">
        <v>18.663200000000003</v>
      </c>
      <c r="X27" s="66">
        <v>78.38544</v>
      </c>
      <c r="Y27" s="69">
        <v>97.04864</v>
      </c>
      <c r="Z27" s="65">
        <f t="shared" si="0"/>
        <v>16.07644405838495</v>
      </c>
      <c r="AA27" s="66">
        <f t="shared" si="1"/>
        <v>80.97219594161506</v>
      </c>
      <c r="AB27" s="69">
        <f t="shared" si="2"/>
        <v>97.04864</v>
      </c>
      <c r="AC27" s="63"/>
      <c r="AD27" s="70">
        <f t="shared" si="8"/>
        <v>0.025</v>
      </c>
      <c r="AE27" s="66">
        <f t="shared" si="9"/>
        <v>19.223096</v>
      </c>
      <c r="AF27" s="66">
        <f t="shared" si="10"/>
        <v>77.82554400000001</v>
      </c>
      <c r="AG27" s="69">
        <f t="shared" si="11"/>
        <v>97.04864</v>
      </c>
      <c r="AH27" s="69"/>
      <c r="AI27" s="69"/>
      <c r="AJ27" s="71">
        <v>0.10830481349255203</v>
      </c>
      <c r="AK27" s="72">
        <f t="shared" si="3"/>
        <v>102.47137491044636</v>
      </c>
      <c r="AL27" s="60">
        <f t="shared" si="4"/>
        <v>-102.32187491044635</v>
      </c>
      <c r="AM27" s="73">
        <f t="shared" si="5"/>
        <v>0.1495</v>
      </c>
      <c r="AN27" s="60">
        <f t="shared" si="6"/>
        <v>0.01949999999999999</v>
      </c>
      <c r="AO27" s="74">
        <f t="shared" si="7"/>
        <v>0.11941694642071757</v>
      </c>
      <c r="AP27" s="54"/>
    </row>
    <row r="28" spans="4:42" ht="12.75">
      <c r="D28" s="93" t="s">
        <v>41</v>
      </c>
      <c r="E28" s="56">
        <v>0.18</v>
      </c>
      <c r="F28" s="57">
        <v>134.37503999999998</v>
      </c>
      <c r="G28" s="94">
        <v>0.11267019574048998</v>
      </c>
      <c r="H28" s="95">
        <v>84.1114558857565</v>
      </c>
      <c r="I28" s="96">
        <v>50.263584114243486</v>
      </c>
      <c r="J28" s="97">
        <v>134.37503999999998</v>
      </c>
      <c r="K28" s="94">
        <v>0.11292810537978579</v>
      </c>
      <c r="L28" s="95">
        <v>84.30399265296073</v>
      </c>
      <c r="M28" s="98">
        <v>0.0670718946202142</v>
      </c>
      <c r="N28" s="99">
        <v>0.18</v>
      </c>
      <c r="O28" s="98">
        <v>-0.155</v>
      </c>
      <c r="P28" s="100">
        <v>0.025</v>
      </c>
      <c r="Q28" s="101">
        <v>18.663200000000003</v>
      </c>
      <c r="R28" s="102">
        <v>115.71183999999998</v>
      </c>
      <c r="S28" s="102">
        <v>134.37503999999998</v>
      </c>
      <c r="T28" s="103">
        <v>0.025</v>
      </c>
      <c r="U28" s="99"/>
      <c r="V28" s="104">
        <v>0.025</v>
      </c>
      <c r="W28" s="101">
        <v>18.663200000000003</v>
      </c>
      <c r="X28" s="102">
        <v>115.71183999999998</v>
      </c>
      <c r="Y28" s="105">
        <v>134.37503999999998</v>
      </c>
      <c r="Z28" s="101">
        <f t="shared" si="0"/>
        <v>16.07644405838495</v>
      </c>
      <c r="AA28" s="102">
        <f t="shared" si="1"/>
        <v>118.29859594161503</v>
      </c>
      <c r="AB28" s="105">
        <f t="shared" si="2"/>
        <v>134.37503999999998</v>
      </c>
      <c r="AC28" s="99"/>
      <c r="AD28" s="106">
        <f t="shared" si="8"/>
        <v>0.025</v>
      </c>
      <c r="AE28" s="102">
        <f t="shared" si="9"/>
        <v>19.223096</v>
      </c>
      <c r="AF28" s="102">
        <f t="shared" si="10"/>
        <v>115.15194399999999</v>
      </c>
      <c r="AG28" s="105">
        <f t="shared" si="11"/>
        <v>134.37503999999998</v>
      </c>
      <c r="AH28" s="105"/>
      <c r="AI28" s="105"/>
      <c r="AJ28" s="107">
        <v>0.10830481349255203</v>
      </c>
      <c r="AK28" s="108">
        <f t="shared" si="3"/>
        <v>102.47137491044636</v>
      </c>
      <c r="AL28" s="96">
        <f t="shared" si="4"/>
        <v>-102.26437491044636</v>
      </c>
      <c r="AM28" s="109">
        <f t="shared" si="5"/>
        <v>0.207</v>
      </c>
      <c r="AN28" s="96">
        <f t="shared" si="6"/>
        <v>0.026999999999999996</v>
      </c>
      <c r="AO28" s="110">
        <f t="shared" si="7"/>
        <v>0.1653465411979166</v>
      </c>
      <c r="AP28" s="54"/>
    </row>
    <row r="29" spans="4:42" ht="12.75">
      <c r="D29" s="55" t="s">
        <v>50</v>
      </c>
      <c r="E29" s="56">
        <v>0.18</v>
      </c>
      <c r="F29" s="57">
        <v>134.37503999999998</v>
      </c>
      <c r="G29" s="58">
        <v>0.056038409454634994</v>
      </c>
      <c r="H29" s="59">
        <v>41.83424173334976</v>
      </c>
      <c r="I29" s="60">
        <v>92.54079826665023</v>
      </c>
      <c r="J29" s="61">
        <v>134.37503999999998</v>
      </c>
      <c r="K29" s="58">
        <v>0.05919426320325003</v>
      </c>
      <c r="L29" s="59">
        <v>44.190174920595844</v>
      </c>
      <c r="M29" s="62">
        <v>0.12080573679674997</v>
      </c>
      <c r="N29" s="63">
        <v>0.18</v>
      </c>
      <c r="O29" s="62">
        <v>-0.155</v>
      </c>
      <c r="P29" s="64">
        <v>0.025</v>
      </c>
      <c r="Q29" s="65">
        <v>18.663200000000003</v>
      </c>
      <c r="R29" s="66">
        <v>115.71183999999998</v>
      </c>
      <c r="S29" s="66">
        <v>134.37503999999998</v>
      </c>
      <c r="T29" s="67">
        <v>0.025</v>
      </c>
      <c r="U29" s="63"/>
      <c r="V29" s="68">
        <v>0.025</v>
      </c>
      <c r="W29" s="65">
        <v>18.663200000000003</v>
      </c>
      <c r="X29" s="66">
        <v>115.71183999999998</v>
      </c>
      <c r="Y29" s="69">
        <v>134.37503999999998</v>
      </c>
      <c r="Z29" s="65">
        <f t="shared" si="0"/>
        <v>16.07644405838495</v>
      </c>
      <c r="AA29" s="66">
        <f t="shared" si="1"/>
        <v>118.29859594161503</v>
      </c>
      <c r="AB29" s="69">
        <f t="shared" si="2"/>
        <v>134.37503999999998</v>
      </c>
      <c r="AC29" s="63"/>
      <c r="AD29" s="70">
        <f t="shared" si="8"/>
        <v>0.025</v>
      </c>
      <c r="AE29" s="66">
        <f t="shared" si="9"/>
        <v>19.223096</v>
      </c>
      <c r="AF29" s="66">
        <f t="shared" si="10"/>
        <v>115.15194399999999</v>
      </c>
      <c r="AG29" s="69">
        <f t="shared" si="11"/>
        <v>134.37503999999998</v>
      </c>
      <c r="AH29" s="69"/>
      <c r="AI29" s="69"/>
      <c r="AJ29" s="71">
        <v>0.05434076080265912</v>
      </c>
      <c r="AK29" s="72">
        <f t="shared" si="3"/>
        <v>51.4138965163455</v>
      </c>
      <c r="AL29" s="60">
        <f t="shared" si="4"/>
        <v>-51.2068965163455</v>
      </c>
      <c r="AM29" s="73">
        <f t="shared" si="5"/>
        <v>0.207</v>
      </c>
      <c r="AN29" s="60">
        <f t="shared" si="6"/>
        <v>0.026999999999999996</v>
      </c>
      <c r="AO29" s="74">
        <f t="shared" si="7"/>
        <v>0.1653465411979166</v>
      </c>
      <c r="AP29" s="54"/>
    </row>
    <row r="30" spans="4:42" ht="12.75">
      <c r="D30" s="55" t="s">
        <v>48</v>
      </c>
      <c r="E30" s="56">
        <v>0.18</v>
      </c>
      <c r="F30" s="57">
        <v>134.37503999999998</v>
      </c>
      <c r="G30" s="58">
        <v>0.07663178628585499</v>
      </c>
      <c r="H30" s="59">
        <v>57.207774152406756</v>
      </c>
      <c r="I30" s="60">
        <v>77.16726584759323</v>
      </c>
      <c r="J30" s="61">
        <v>134.37503999999998</v>
      </c>
      <c r="K30" s="58">
        <v>0.07873384217653576</v>
      </c>
      <c r="L30" s="59">
        <v>58.77701773236488</v>
      </c>
      <c r="M30" s="62">
        <v>0.10126615782346424</v>
      </c>
      <c r="N30" s="63">
        <v>0.18</v>
      </c>
      <c r="O30" s="62">
        <v>-0.155</v>
      </c>
      <c r="P30" s="64">
        <v>0.025</v>
      </c>
      <c r="Q30" s="65">
        <v>18.663200000000003</v>
      </c>
      <c r="R30" s="66">
        <v>115.71183999999998</v>
      </c>
      <c r="S30" s="66">
        <v>134.37503999999998</v>
      </c>
      <c r="T30" s="67">
        <v>0.025</v>
      </c>
      <c r="U30" s="63"/>
      <c r="V30" s="68">
        <v>0.025</v>
      </c>
      <c r="W30" s="65">
        <v>18.663200000000003</v>
      </c>
      <c r="X30" s="66">
        <v>115.71183999999998</v>
      </c>
      <c r="Y30" s="69">
        <v>134.37503999999998</v>
      </c>
      <c r="Z30" s="65">
        <f t="shared" si="0"/>
        <v>16.07644405838495</v>
      </c>
      <c r="AA30" s="66">
        <f t="shared" si="1"/>
        <v>118.29859594161503</v>
      </c>
      <c r="AB30" s="69">
        <f t="shared" si="2"/>
        <v>134.37503999999998</v>
      </c>
      <c r="AC30" s="63"/>
      <c r="AD30" s="70">
        <f t="shared" si="8"/>
        <v>0.025</v>
      </c>
      <c r="AE30" s="66">
        <f t="shared" si="9"/>
        <v>19.223096</v>
      </c>
      <c r="AF30" s="66">
        <f t="shared" si="10"/>
        <v>115.15194399999999</v>
      </c>
      <c r="AG30" s="69">
        <f t="shared" si="11"/>
        <v>134.37503999999998</v>
      </c>
      <c r="AH30" s="69"/>
      <c r="AI30" s="69"/>
      <c r="AJ30" s="71">
        <v>0.0739640526898929</v>
      </c>
      <c r="AK30" s="72">
        <f t="shared" si="3"/>
        <v>69.98025229601852</v>
      </c>
      <c r="AL30" s="60">
        <f t="shared" si="4"/>
        <v>-69.77325229601853</v>
      </c>
      <c r="AM30" s="73">
        <f t="shared" si="5"/>
        <v>0.207</v>
      </c>
      <c r="AN30" s="60">
        <f t="shared" si="6"/>
        <v>0.026999999999999996</v>
      </c>
      <c r="AO30" s="74">
        <f t="shared" si="7"/>
        <v>0.1653465411979166</v>
      </c>
      <c r="AP30" s="54"/>
    </row>
    <row r="31" spans="4:42" ht="12.75">
      <c r="D31" s="55" t="s">
        <v>38</v>
      </c>
      <c r="E31" s="56">
        <v>0.18</v>
      </c>
      <c r="F31" s="57">
        <v>134.37503999999998</v>
      </c>
      <c r="G31" s="58">
        <v>0.19504370306536997</v>
      </c>
      <c r="H31" s="59">
        <v>145.60558556198453</v>
      </c>
      <c r="I31" s="60">
        <v>0</v>
      </c>
      <c r="J31" s="61">
        <v>145.60558556198453</v>
      </c>
      <c r="K31" s="58">
        <v>0.1910864212729287</v>
      </c>
      <c r="L31" s="59">
        <v>142.65136390003693</v>
      </c>
      <c r="M31" s="62">
        <v>0</v>
      </c>
      <c r="N31" s="63">
        <v>0.1910864212729287</v>
      </c>
      <c r="O31" s="62">
        <v>0</v>
      </c>
      <c r="P31" s="64">
        <v>0.1910864212729287</v>
      </c>
      <c r="Q31" s="65">
        <v>142.65136390003693</v>
      </c>
      <c r="R31" s="66">
        <v>0</v>
      </c>
      <c r="S31" s="66">
        <v>142.65136390003693</v>
      </c>
      <c r="T31" s="67">
        <v>0.1910864212729287</v>
      </c>
      <c r="U31" s="63">
        <v>-0.019</v>
      </c>
      <c r="V31" s="68">
        <v>0.17208642127292872</v>
      </c>
      <c r="W31" s="65">
        <v>128.46733190003692</v>
      </c>
      <c r="X31" s="66">
        <v>5.90770809996306</v>
      </c>
      <c r="Y31" s="69">
        <v>134.37503999999998</v>
      </c>
      <c r="Z31" s="65">
        <f t="shared" si="0"/>
        <v>110.6615089920762</v>
      </c>
      <c r="AA31" s="66">
        <f t="shared" si="1"/>
        <v>23.71353100792379</v>
      </c>
      <c r="AB31" s="69">
        <f t="shared" si="2"/>
        <v>134.37503999999998</v>
      </c>
      <c r="AC31" s="63">
        <v>-0.019</v>
      </c>
      <c r="AD31" s="70">
        <f t="shared" si="8"/>
        <v>0.17208642127292872</v>
      </c>
      <c r="AE31" s="66">
        <f t="shared" si="9"/>
        <v>132.32135185703805</v>
      </c>
      <c r="AF31" s="66">
        <f t="shared" si="10"/>
        <v>2.0536881429619314</v>
      </c>
      <c r="AG31" s="69">
        <f t="shared" si="11"/>
        <v>134.37503999999998</v>
      </c>
      <c r="AH31" s="69"/>
      <c r="AI31" s="69"/>
      <c r="AJ31" s="71">
        <v>0.18679798104148715</v>
      </c>
      <c r="AK31" s="72">
        <f t="shared" si="3"/>
        <v>176.73679802913847</v>
      </c>
      <c r="AL31" s="60">
        <f t="shared" si="4"/>
        <v>-176.5170486446746</v>
      </c>
      <c r="AM31" s="73">
        <f t="shared" si="5"/>
        <v>0.219749384463868</v>
      </c>
      <c r="AN31" s="60">
        <f t="shared" si="6"/>
        <v>0.028662963190939278</v>
      </c>
      <c r="AO31" s="74">
        <f t="shared" si="7"/>
        <v>0.17553043792981532</v>
      </c>
      <c r="AP31" s="54"/>
    </row>
    <row r="32" spans="4:42" ht="12.75">
      <c r="D32" s="55" t="s">
        <v>69</v>
      </c>
      <c r="E32" s="56">
        <v>0.18</v>
      </c>
      <c r="F32" s="57">
        <v>134.37503999999998</v>
      </c>
      <c r="G32" s="58">
        <v>0.12811522836390496</v>
      </c>
      <c r="H32" s="59">
        <v>95.64160520004926</v>
      </c>
      <c r="I32" s="60">
        <v>38.73343479995073</v>
      </c>
      <c r="J32" s="61">
        <v>134.37503999999998</v>
      </c>
      <c r="K32" s="58">
        <v>0.12758278960975009</v>
      </c>
      <c r="L32" s="59">
        <v>95.24412476178752</v>
      </c>
      <c r="M32" s="62">
        <v>0.05241721039024991</v>
      </c>
      <c r="N32" s="63">
        <v>0.18</v>
      </c>
      <c r="O32" s="62">
        <v>-0.155</v>
      </c>
      <c r="P32" s="64">
        <v>0.025</v>
      </c>
      <c r="Q32" s="65">
        <v>18.663200000000003</v>
      </c>
      <c r="R32" s="66">
        <v>115.71183999999998</v>
      </c>
      <c r="S32" s="66">
        <v>134.37503999999998</v>
      </c>
      <c r="T32" s="67">
        <v>0.025</v>
      </c>
      <c r="U32" s="63"/>
      <c r="V32" s="68">
        <v>0.025</v>
      </c>
      <c r="W32" s="65">
        <v>18.663200000000003</v>
      </c>
      <c r="X32" s="66">
        <v>115.71183999999998</v>
      </c>
      <c r="Y32" s="69">
        <v>134.37503999999998</v>
      </c>
      <c r="Z32" s="65">
        <f t="shared" si="0"/>
        <v>16.07644405838495</v>
      </c>
      <c r="AA32" s="66">
        <f t="shared" si="1"/>
        <v>118.29859594161503</v>
      </c>
      <c r="AB32" s="69">
        <f t="shared" si="2"/>
        <v>134.37503999999998</v>
      </c>
      <c r="AC32" s="63"/>
      <c r="AD32" s="70">
        <f t="shared" si="8"/>
        <v>0.025</v>
      </c>
      <c r="AE32" s="66">
        <f t="shared" si="9"/>
        <v>19.223096</v>
      </c>
      <c r="AF32" s="66">
        <f t="shared" si="10"/>
        <v>115.15194399999999</v>
      </c>
      <c r="AG32" s="69">
        <f t="shared" si="11"/>
        <v>134.37503999999998</v>
      </c>
      <c r="AH32" s="69"/>
      <c r="AI32" s="69"/>
      <c r="AJ32" s="71">
        <v>0.12302228240797736</v>
      </c>
      <c r="AK32" s="72">
        <f t="shared" si="3"/>
        <v>116.3961417452011</v>
      </c>
      <c r="AL32" s="60">
        <f t="shared" si="4"/>
        <v>-116.18914174520111</v>
      </c>
      <c r="AM32" s="73">
        <f t="shared" si="5"/>
        <v>0.207</v>
      </c>
      <c r="AN32" s="60">
        <f t="shared" si="6"/>
        <v>0.026999999999999996</v>
      </c>
      <c r="AO32" s="74">
        <f t="shared" si="7"/>
        <v>0.1653465411979166</v>
      </c>
      <c r="AP32" s="54"/>
    </row>
    <row r="33" spans="4:42" ht="12.75">
      <c r="D33" s="55" t="s">
        <v>45</v>
      </c>
      <c r="E33" s="56">
        <v>0.26</v>
      </c>
      <c r="F33" s="57">
        <v>194.09728</v>
      </c>
      <c r="G33" s="58">
        <v>0.26197217776683496</v>
      </c>
      <c r="H33" s="59">
        <v>195.56956592391975</v>
      </c>
      <c r="I33" s="60">
        <v>0</v>
      </c>
      <c r="J33" s="61">
        <v>195.56956592391975</v>
      </c>
      <c r="K33" s="58">
        <v>0.25459005293610737</v>
      </c>
      <c r="L33" s="59">
        <v>190.05860303828638</v>
      </c>
      <c r="M33" s="62">
        <v>0.0054099470638926395</v>
      </c>
      <c r="N33" s="63">
        <v>0.26</v>
      </c>
      <c r="O33" s="62">
        <v>-0.235</v>
      </c>
      <c r="P33" s="64">
        <v>0.025</v>
      </c>
      <c r="Q33" s="65">
        <v>18.663200000000003</v>
      </c>
      <c r="R33" s="66">
        <v>175.43408</v>
      </c>
      <c r="S33" s="66">
        <v>194.09728</v>
      </c>
      <c r="T33" s="67">
        <v>0.025</v>
      </c>
      <c r="U33" s="63"/>
      <c r="V33" s="68">
        <v>0.025</v>
      </c>
      <c r="W33" s="65">
        <v>18.663200000000003</v>
      </c>
      <c r="X33" s="66">
        <v>175.43408</v>
      </c>
      <c r="Y33" s="69">
        <v>194.09728</v>
      </c>
      <c r="Z33" s="65">
        <f t="shared" si="0"/>
        <v>16.07644405838495</v>
      </c>
      <c r="AA33" s="66">
        <f t="shared" si="1"/>
        <v>178.02083594161508</v>
      </c>
      <c r="AB33" s="69">
        <f t="shared" si="2"/>
        <v>194.09728</v>
      </c>
      <c r="AC33" s="63"/>
      <c r="AD33" s="70">
        <f t="shared" si="8"/>
        <v>0.025</v>
      </c>
      <c r="AE33" s="66">
        <f t="shared" si="9"/>
        <v>19.223096</v>
      </c>
      <c r="AF33" s="66">
        <f t="shared" si="10"/>
        <v>174.874184</v>
      </c>
      <c r="AG33" s="69">
        <f t="shared" si="11"/>
        <v>194.09728</v>
      </c>
      <c r="AH33" s="69"/>
      <c r="AI33" s="69"/>
      <c r="AJ33" s="71">
        <v>0.25057367967499694</v>
      </c>
      <c r="AK33" s="72">
        <f t="shared" si="3"/>
        <v>237.07745431307583</v>
      </c>
      <c r="AL33" s="60">
        <f t="shared" si="4"/>
        <v>-236.77845431307583</v>
      </c>
      <c r="AM33" s="73">
        <f t="shared" si="5"/>
        <v>0.299</v>
      </c>
      <c r="AN33" s="60">
        <f t="shared" si="6"/>
        <v>0.03899999999999998</v>
      </c>
      <c r="AO33" s="74">
        <f t="shared" si="7"/>
        <v>0.23883389284143514</v>
      </c>
      <c r="AP33" s="54"/>
    </row>
    <row r="34" spans="4:42" ht="12.75">
      <c r="D34" s="75" t="s">
        <v>34</v>
      </c>
      <c r="E34" s="56">
        <v>0.41</v>
      </c>
      <c r="F34" s="57">
        <v>306.07648</v>
      </c>
      <c r="G34" s="76">
        <v>0.4884993229102549</v>
      </c>
      <c r="H34" s="77">
        <v>364.6784225335468</v>
      </c>
      <c r="I34" s="78">
        <v>-12.69047053354683</v>
      </c>
      <c r="J34" s="79">
        <v>351.98795199999995</v>
      </c>
      <c r="K34" s="76">
        <v>0.4695254216422504</v>
      </c>
      <c r="L34" s="77">
        <v>350.51387396774595</v>
      </c>
      <c r="M34" s="80">
        <v>0</v>
      </c>
      <c r="N34" s="81">
        <v>0.4695254216422504</v>
      </c>
      <c r="O34" s="80">
        <v>0</v>
      </c>
      <c r="P34" s="82">
        <v>0.4695254216422504</v>
      </c>
      <c r="Q34" s="83">
        <v>350.51387396774595</v>
      </c>
      <c r="R34" s="84">
        <v>0</v>
      </c>
      <c r="S34" s="84">
        <v>350.51387396774595</v>
      </c>
      <c r="T34" s="85">
        <v>0.4695254216422504</v>
      </c>
      <c r="U34" s="81">
        <v>-0.048</v>
      </c>
      <c r="V34" s="86">
        <v>0.42152542164225043</v>
      </c>
      <c r="W34" s="83">
        <v>314.68052996774594</v>
      </c>
      <c r="X34" s="84">
        <v>0</v>
      </c>
      <c r="Y34" s="87">
        <v>314.68052996774594</v>
      </c>
      <c r="Z34" s="83">
        <f t="shared" si="0"/>
        <v>271.06519440875076</v>
      </c>
      <c r="AA34" s="84">
        <f t="shared" si="1"/>
        <v>35.01128559124925</v>
      </c>
      <c r="AB34" s="87">
        <f t="shared" si="2"/>
        <v>306.07648</v>
      </c>
      <c r="AC34" s="81">
        <v>-0.048</v>
      </c>
      <c r="AD34" s="88">
        <f t="shared" si="8"/>
        <v>0.42152542164225043</v>
      </c>
      <c r="AE34" s="84">
        <f t="shared" si="9"/>
        <v>324.12094586677836</v>
      </c>
      <c r="AF34" s="84">
        <f t="shared" si="10"/>
        <v>0</v>
      </c>
      <c r="AG34" s="87">
        <f t="shared" si="11"/>
        <v>324.12094586677836</v>
      </c>
      <c r="AH34" s="87"/>
      <c r="AI34" s="87"/>
      <c r="AJ34" s="89">
        <v>0.46642989043456856</v>
      </c>
      <c r="AK34" s="90">
        <f t="shared" si="3"/>
        <v>441.3073678894792</v>
      </c>
      <c r="AL34" s="78">
        <f t="shared" si="4"/>
        <v>-440.76741365459065</v>
      </c>
      <c r="AM34" s="91">
        <f t="shared" si="5"/>
        <v>0.539954234888588</v>
      </c>
      <c r="AN34" s="78">
        <f t="shared" si="6"/>
        <v>0.07042881324633754</v>
      </c>
      <c r="AO34" s="92">
        <f t="shared" si="7"/>
        <v>0.43130224707244186</v>
      </c>
      <c r="AP34" s="54"/>
    </row>
    <row r="35" spans="4:42" ht="12.75">
      <c r="D35" s="55" t="s">
        <v>33</v>
      </c>
      <c r="E35" s="56">
        <v>0.54</v>
      </c>
      <c r="F35" s="57">
        <v>403.12512000000004</v>
      </c>
      <c r="G35" s="58">
        <v>1.1629324141327098</v>
      </c>
      <c r="H35" s="59">
        <v>868.1616092576635</v>
      </c>
      <c r="I35" s="60">
        <v>-404.5677212576635</v>
      </c>
      <c r="J35" s="61">
        <v>463.593888</v>
      </c>
      <c r="K35" s="58">
        <v>1.109446633017358</v>
      </c>
      <c r="L35" s="59">
        <v>828.2329760531823</v>
      </c>
      <c r="M35" s="62">
        <v>-0.40744663301735795</v>
      </c>
      <c r="N35" s="63">
        <v>0.7020000000000001</v>
      </c>
      <c r="O35" s="62">
        <v>0</v>
      </c>
      <c r="P35" s="64">
        <v>0.7020000000000001</v>
      </c>
      <c r="Q35" s="65">
        <v>524.0626560000001</v>
      </c>
      <c r="R35" s="66">
        <v>0</v>
      </c>
      <c r="S35" s="66">
        <v>524.0626560000001</v>
      </c>
      <c r="T35" s="67">
        <v>0.7020000000000001</v>
      </c>
      <c r="U35" s="63"/>
      <c r="V35" s="68">
        <v>0.7020000000000001</v>
      </c>
      <c r="W35" s="65">
        <v>524.0626560000001</v>
      </c>
      <c r="X35" s="66">
        <v>0</v>
      </c>
      <c r="Y35" s="69">
        <v>524.0626560000001</v>
      </c>
      <c r="Z35" s="65">
        <f t="shared" si="0"/>
        <v>451.4265491594495</v>
      </c>
      <c r="AA35" s="66">
        <f t="shared" si="1"/>
        <v>0</v>
      </c>
      <c r="AB35" s="69">
        <f t="shared" si="2"/>
        <v>451.4265491594495</v>
      </c>
      <c r="AC35" s="63"/>
      <c r="AD35" s="70">
        <f t="shared" si="8"/>
        <v>0.7020000000000001</v>
      </c>
      <c r="AE35" s="66">
        <f t="shared" si="9"/>
        <v>539.7845356800001</v>
      </c>
      <c r="AF35" s="66">
        <f t="shared" si="10"/>
        <v>0</v>
      </c>
      <c r="AG35" s="69">
        <f t="shared" si="11"/>
        <v>539.7845356800001</v>
      </c>
      <c r="AH35" s="69"/>
      <c r="AI35" s="69"/>
      <c r="AJ35" s="71">
        <v>1.109092699741475</v>
      </c>
      <c r="AK35" s="72">
        <f t="shared" si="3"/>
        <v>1049.3555196737711</v>
      </c>
      <c r="AL35" s="60">
        <f t="shared" si="4"/>
        <v>-1048.5482196737712</v>
      </c>
      <c r="AM35" s="73">
        <f t="shared" si="5"/>
        <v>0.8073</v>
      </c>
      <c r="AN35" s="60">
        <f t="shared" si="6"/>
        <v>0.10529999999999995</v>
      </c>
      <c r="AO35" s="74">
        <f t="shared" si="7"/>
        <v>0.6448515106718749</v>
      </c>
      <c r="AP35" s="54"/>
    </row>
    <row r="36" spans="4:42" ht="12.75">
      <c r="D36" s="55" t="s">
        <v>31</v>
      </c>
      <c r="E36" s="56">
        <v>0.94</v>
      </c>
      <c r="F36" s="57">
        <v>701.73632</v>
      </c>
      <c r="G36" s="58">
        <v>0.8128450080019698</v>
      </c>
      <c r="H36" s="59">
        <v>606.8115581336946</v>
      </c>
      <c r="I36" s="60">
        <v>94.9247618663054</v>
      </c>
      <c r="J36" s="61">
        <v>701.73632</v>
      </c>
      <c r="K36" s="58">
        <v>0.7772737904715007</v>
      </c>
      <c r="L36" s="59">
        <v>580.2566482531086</v>
      </c>
      <c r="M36" s="62">
        <v>0.16272620952849925</v>
      </c>
      <c r="N36" s="63">
        <v>0.94</v>
      </c>
      <c r="O36" s="62">
        <v>-0.915</v>
      </c>
      <c r="P36" s="64">
        <v>0.025</v>
      </c>
      <c r="Q36" s="65">
        <v>18.663200000000003</v>
      </c>
      <c r="R36" s="66">
        <v>683.07312</v>
      </c>
      <c r="S36" s="66">
        <v>701.73632</v>
      </c>
      <c r="T36" s="67">
        <v>0.025</v>
      </c>
      <c r="U36" s="63"/>
      <c r="V36" s="68">
        <v>0.025</v>
      </c>
      <c r="W36" s="65">
        <v>18.663200000000003</v>
      </c>
      <c r="X36" s="66">
        <v>683.07312</v>
      </c>
      <c r="Y36" s="69">
        <v>701.73632</v>
      </c>
      <c r="Z36" s="65">
        <f t="shared" si="0"/>
        <v>16.07644405838495</v>
      </c>
      <c r="AA36" s="66">
        <f t="shared" si="1"/>
        <v>685.659875941615</v>
      </c>
      <c r="AB36" s="69">
        <f t="shared" si="2"/>
        <v>701.73632</v>
      </c>
      <c r="AC36" s="63"/>
      <c r="AD36" s="70">
        <f t="shared" si="8"/>
        <v>0.025</v>
      </c>
      <c r="AE36" s="66">
        <f t="shared" si="9"/>
        <v>19.223096</v>
      </c>
      <c r="AF36" s="66">
        <f t="shared" si="10"/>
        <v>682.5132239999999</v>
      </c>
      <c r="AG36" s="69">
        <f t="shared" si="11"/>
        <v>701.73632</v>
      </c>
      <c r="AH36" s="69"/>
      <c r="AI36" s="69"/>
      <c r="AJ36" s="71">
        <v>0.7754967376585007</v>
      </c>
      <c r="AK36" s="72">
        <f t="shared" si="3"/>
        <v>733.7274714193295</v>
      </c>
      <c r="AL36" s="60">
        <f t="shared" si="4"/>
        <v>-732.6464714193295</v>
      </c>
      <c r="AM36" s="73">
        <f t="shared" si="5"/>
        <v>1.081</v>
      </c>
      <c r="AN36" s="60">
        <f t="shared" si="6"/>
        <v>0.14100000000000001</v>
      </c>
      <c r="AO36" s="74">
        <f t="shared" si="7"/>
        <v>0.8634763818113422</v>
      </c>
      <c r="AP36" s="54"/>
    </row>
    <row r="37" spans="4:42" ht="12.75">
      <c r="D37" s="55" t="s">
        <v>36</v>
      </c>
      <c r="E37" s="56">
        <v>3.2</v>
      </c>
      <c r="F37" s="57">
        <v>2388.8896</v>
      </c>
      <c r="G37" s="58">
        <v>0.8952185153268499</v>
      </c>
      <c r="H37" s="59">
        <v>668.3056878099227</v>
      </c>
      <c r="I37" s="60">
        <v>1720.5839121900772</v>
      </c>
      <c r="J37" s="61">
        <v>2388.8896</v>
      </c>
      <c r="K37" s="58">
        <v>0.8554321063646437</v>
      </c>
      <c r="L37" s="59">
        <v>638.6040195001848</v>
      </c>
      <c r="M37" s="62">
        <v>2.3445678936353564</v>
      </c>
      <c r="N37" s="63">
        <v>3.2</v>
      </c>
      <c r="O37" s="62">
        <v>-3.175</v>
      </c>
      <c r="P37" s="64">
        <v>0.025</v>
      </c>
      <c r="Q37" s="65">
        <v>18.663200000000003</v>
      </c>
      <c r="R37" s="66">
        <v>2370.2264</v>
      </c>
      <c r="S37" s="66">
        <v>2388.8896</v>
      </c>
      <c r="T37" s="67">
        <v>0.025</v>
      </c>
      <c r="U37" s="63"/>
      <c r="V37" s="68">
        <v>0.025</v>
      </c>
      <c r="W37" s="65">
        <v>18.663200000000003</v>
      </c>
      <c r="X37" s="66">
        <v>2370.2264</v>
      </c>
      <c r="Y37" s="69">
        <v>2388.8896</v>
      </c>
      <c r="Z37" s="65">
        <f t="shared" si="0"/>
        <v>16.07644405838495</v>
      </c>
      <c r="AA37" s="66">
        <f t="shared" si="1"/>
        <v>2372.813155941615</v>
      </c>
      <c r="AB37" s="69">
        <f t="shared" si="2"/>
        <v>2388.8896</v>
      </c>
      <c r="AC37" s="63"/>
      <c r="AD37" s="70">
        <f t="shared" si="8"/>
        <v>0.025</v>
      </c>
      <c r="AE37" s="66">
        <f t="shared" si="9"/>
        <v>19.223096</v>
      </c>
      <c r="AF37" s="66">
        <f t="shared" si="10"/>
        <v>2369.666504</v>
      </c>
      <c r="AG37" s="69">
        <f t="shared" si="11"/>
        <v>2388.8896</v>
      </c>
      <c r="AH37" s="69"/>
      <c r="AI37" s="69"/>
      <c r="AJ37" s="71">
        <v>0.8539899052074359</v>
      </c>
      <c r="AK37" s="72">
        <f t="shared" si="3"/>
        <v>807.9928945380217</v>
      </c>
      <c r="AL37" s="60">
        <f t="shared" si="4"/>
        <v>-804.3128945380217</v>
      </c>
      <c r="AM37" s="73">
        <f t="shared" si="5"/>
        <v>3.6799999999999997</v>
      </c>
      <c r="AN37" s="60">
        <f t="shared" si="6"/>
        <v>0.47999999999999954</v>
      </c>
      <c r="AO37" s="74">
        <f t="shared" si="7"/>
        <v>2.93949406574074</v>
      </c>
      <c r="AP37" s="54"/>
    </row>
    <row r="38" spans="4:42" ht="12.75">
      <c r="D38" s="93" t="s">
        <v>30</v>
      </c>
      <c r="E38" s="56">
        <v>4.9</v>
      </c>
      <c r="F38" s="57">
        <v>3657.9872</v>
      </c>
      <c r="G38" s="94">
        <v>4.936668718453773</v>
      </c>
      <c r="H38" s="95">
        <v>3685.3614250498586</v>
      </c>
      <c r="I38" s="96">
        <v>0</v>
      </c>
      <c r="J38" s="97">
        <v>3685.3614250498586</v>
      </c>
      <c r="K38" s="94">
        <v>4.690074479871969</v>
      </c>
      <c r="L38" s="95">
        <v>3501.271921309861</v>
      </c>
      <c r="M38" s="98">
        <v>0.20992552012803145</v>
      </c>
      <c r="N38" s="99">
        <v>4.9</v>
      </c>
      <c r="O38" s="98">
        <v>-4.875</v>
      </c>
      <c r="P38" s="100">
        <v>0.025</v>
      </c>
      <c r="Q38" s="101">
        <v>18.663200000000003</v>
      </c>
      <c r="R38" s="102">
        <v>3639.324</v>
      </c>
      <c r="S38" s="102">
        <v>3657.9872</v>
      </c>
      <c r="T38" s="103">
        <v>0.025</v>
      </c>
      <c r="U38" s="99"/>
      <c r="V38" s="104">
        <v>0.025</v>
      </c>
      <c r="W38" s="101">
        <v>18.663200000000003</v>
      </c>
      <c r="X38" s="102">
        <v>3639.324</v>
      </c>
      <c r="Y38" s="105">
        <v>3657.9872</v>
      </c>
      <c r="Z38" s="101">
        <f t="shared" si="0"/>
        <v>16.07644405838495</v>
      </c>
      <c r="AA38" s="102">
        <f t="shared" si="1"/>
        <v>3641.910755941615</v>
      </c>
      <c r="AB38" s="105">
        <f t="shared" si="2"/>
        <v>3657.9872</v>
      </c>
      <c r="AC38" s="99"/>
      <c r="AD38" s="106">
        <f t="shared" si="8"/>
        <v>0.025</v>
      </c>
      <c r="AE38" s="102">
        <f t="shared" si="9"/>
        <v>19.223096</v>
      </c>
      <c r="AF38" s="102">
        <f t="shared" si="10"/>
        <v>3638.764104</v>
      </c>
      <c r="AG38" s="105">
        <f t="shared" si="11"/>
        <v>3657.9872</v>
      </c>
      <c r="AH38" s="105"/>
      <c r="AI38" s="105"/>
      <c r="AJ38" s="107">
        <v>4.705060938077065</v>
      </c>
      <c r="AK38" s="108">
        <f t="shared" si="3"/>
        <v>4451.640216298854</v>
      </c>
      <c r="AL38" s="96">
        <f t="shared" si="4"/>
        <v>-4446.005216298854</v>
      </c>
      <c r="AM38" s="109">
        <f t="shared" si="5"/>
        <v>5.635</v>
      </c>
      <c r="AN38" s="96">
        <f t="shared" si="6"/>
        <v>0.7349999999999994</v>
      </c>
      <c r="AO38" s="110">
        <f t="shared" si="7"/>
        <v>4.501100288165508</v>
      </c>
      <c r="AP38" s="54"/>
    </row>
    <row r="39" spans="4:42" ht="12.75">
      <c r="D39" s="55" t="s">
        <v>29</v>
      </c>
      <c r="E39" s="56">
        <v>6.08</v>
      </c>
      <c r="F39" s="57">
        <v>4538.89024</v>
      </c>
      <c r="G39" s="58">
        <v>9.709183799089008</v>
      </c>
      <c r="H39" s="59">
        <v>7248.1775631663195</v>
      </c>
      <c r="I39" s="60">
        <v>-2028.4537871663206</v>
      </c>
      <c r="J39" s="61">
        <v>5219.723775999999</v>
      </c>
      <c r="K39" s="58">
        <v>9.218371906930937</v>
      </c>
      <c r="L39" s="59">
        <v>6881.772742937339</v>
      </c>
      <c r="M39" s="62">
        <v>-1.314371906930936</v>
      </c>
      <c r="N39" s="63">
        <v>7.904000000000001</v>
      </c>
      <c r="O39" s="62">
        <v>0</v>
      </c>
      <c r="P39" s="64">
        <v>7.904000000000001</v>
      </c>
      <c r="Q39" s="65">
        <v>5900.557312000001</v>
      </c>
      <c r="R39" s="66">
        <v>0</v>
      </c>
      <c r="S39" s="66">
        <v>5900.557312000001</v>
      </c>
      <c r="T39" s="67">
        <v>7.904000000000001</v>
      </c>
      <c r="U39" s="63"/>
      <c r="V39" s="68">
        <v>7.904000000000001</v>
      </c>
      <c r="W39" s="65">
        <v>5900.557312000001</v>
      </c>
      <c r="X39" s="66">
        <v>0</v>
      </c>
      <c r="Y39" s="69">
        <v>5900.557312000001</v>
      </c>
      <c r="Z39" s="65">
        <f t="shared" si="0"/>
        <v>5082.728553498987</v>
      </c>
      <c r="AA39" s="66">
        <f t="shared" si="1"/>
        <v>0</v>
      </c>
      <c r="AB39" s="69">
        <f t="shared" si="2"/>
        <v>5082.728553498987</v>
      </c>
      <c r="AC39" s="63"/>
      <c r="AD39" s="70">
        <f t="shared" si="8"/>
        <v>7.904000000000001</v>
      </c>
      <c r="AE39" s="66">
        <f t="shared" si="9"/>
        <v>6077.574031360002</v>
      </c>
      <c r="AF39" s="66">
        <f t="shared" si="10"/>
        <v>0</v>
      </c>
      <c r="AG39" s="69">
        <f t="shared" si="11"/>
        <v>6077.574031360002</v>
      </c>
      <c r="AH39" s="69"/>
      <c r="AI39" s="69"/>
      <c r="AJ39" s="71">
        <v>9.252758832943496</v>
      </c>
      <c r="AK39" s="72">
        <f t="shared" si="3"/>
        <v>8754.39316823808</v>
      </c>
      <c r="AL39" s="60">
        <f t="shared" si="4"/>
        <v>-8745.303568238081</v>
      </c>
      <c r="AM39" s="73">
        <f t="shared" si="5"/>
        <v>9.0896</v>
      </c>
      <c r="AN39" s="60">
        <f t="shared" si="6"/>
        <v>1.1856</v>
      </c>
      <c r="AO39" s="74">
        <f t="shared" si="7"/>
        <v>7.260550342379628</v>
      </c>
      <c r="AP39" s="54"/>
    </row>
    <row r="40" spans="4:42" ht="12.75">
      <c r="D40" s="55" t="s">
        <v>27</v>
      </c>
      <c r="E40" s="56">
        <v>8.55</v>
      </c>
      <c r="F40" s="57">
        <v>6382.814400000001</v>
      </c>
      <c r="G40" s="58">
        <v>7.855779884279208</v>
      </c>
      <c r="H40" s="59">
        <v>5864.559645451189</v>
      </c>
      <c r="I40" s="60">
        <v>518.2547545488123</v>
      </c>
      <c r="J40" s="61">
        <v>6382.814400000001</v>
      </c>
      <c r="K40" s="58">
        <v>7.459809799335221</v>
      </c>
      <c r="L40" s="59">
        <v>5568.956889878124</v>
      </c>
      <c r="M40" s="62">
        <v>1.0901902006647797</v>
      </c>
      <c r="N40" s="63">
        <v>8.55</v>
      </c>
      <c r="O40" s="62">
        <v>-8.525</v>
      </c>
      <c r="P40" s="64">
        <v>0.025</v>
      </c>
      <c r="Q40" s="65">
        <v>18.663200000000003</v>
      </c>
      <c r="R40" s="66">
        <v>6364.151200000001</v>
      </c>
      <c r="S40" s="66">
        <v>6382.814400000001</v>
      </c>
      <c r="T40" s="67">
        <v>0.025</v>
      </c>
      <c r="U40" s="63">
        <v>0.216</v>
      </c>
      <c r="V40" s="68">
        <v>0.241</v>
      </c>
      <c r="W40" s="65">
        <v>179.91324799999998</v>
      </c>
      <c r="X40" s="66">
        <v>6202.901152000001</v>
      </c>
      <c r="Y40" s="69">
        <v>6382.814400000001</v>
      </c>
      <c r="Z40" s="65">
        <f t="shared" si="0"/>
        <v>154.97692072283093</v>
      </c>
      <c r="AA40" s="66">
        <f t="shared" si="1"/>
        <v>6227.83747927717</v>
      </c>
      <c r="AB40" s="69">
        <f t="shared" si="2"/>
        <v>6382.814400000001</v>
      </c>
      <c r="AC40" s="63">
        <v>0.14</v>
      </c>
      <c r="AD40" s="70">
        <f t="shared" si="8"/>
        <v>0.165</v>
      </c>
      <c r="AE40" s="66">
        <f t="shared" si="9"/>
        <v>126.87243360000002</v>
      </c>
      <c r="AF40" s="66">
        <f t="shared" si="10"/>
        <v>6255.941966400002</v>
      </c>
      <c r="AG40" s="69">
        <f t="shared" si="11"/>
        <v>6382.814400000001</v>
      </c>
      <c r="AH40" s="69"/>
      <c r="AI40" s="69"/>
      <c r="AJ40" s="71">
        <v>7.486662563092454</v>
      </c>
      <c r="AK40" s="72">
        <f t="shared" si="3"/>
        <v>7083.421148067507</v>
      </c>
      <c r="AL40" s="60">
        <f t="shared" si="4"/>
        <v>-7073.588648067506</v>
      </c>
      <c r="AM40" s="73">
        <f t="shared" si="5"/>
        <v>9.8325</v>
      </c>
      <c r="AN40" s="60">
        <f t="shared" si="6"/>
        <v>1.2824999999999989</v>
      </c>
      <c r="AO40" s="74">
        <f t="shared" si="7"/>
        <v>7.853960706901039</v>
      </c>
      <c r="AP40" s="54"/>
    </row>
    <row r="41" spans="4:41" ht="12.75">
      <c r="D41" s="55" t="s">
        <v>84</v>
      </c>
      <c r="E41" s="56">
        <v>12.36</v>
      </c>
      <c r="F41" s="57">
        <v>9227.08608</v>
      </c>
      <c r="G41" s="58">
        <v>14.497143912347658</v>
      </c>
      <c r="H41" s="59">
        <v>10822.523850597074</v>
      </c>
      <c r="I41" s="60">
        <v>-211.37485859707522</v>
      </c>
      <c r="J41" s="61">
        <v>10611.148991999999</v>
      </c>
      <c r="K41" s="58">
        <v>13.761324018219872</v>
      </c>
      <c r="L41" s="59">
        <v>10273.213696673645</v>
      </c>
      <c r="M41" s="62">
        <v>0</v>
      </c>
      <c r="N41" s="63">
        <v>13.761324018219872</v>
      </c>
      <c r="O41" s="62">
        <v>0</v>
      </c>
      <c r="P41" s="64">
        <v>13.761324018219872</v>
      </c>
      <c r="Q41" s="65">
        <v>10273.213696673645</v>
      </c>
      <c r="R41" s="66">
        <v>0</v>
      </c>
      <c r="S41" s="66">
        <v>10273.213696673645</v>
      </c>
      <c r="T41" s="67">
        <v>13.761324018219872</v>
      </c>
      <c r="U41" s="63"/>
      <c r="V41" s="68">
        <v>13.761324018219872</v>
      </c>
      <c r="W41" s="65">
        <v>10273.213696673645</v>
      </c>
      <c r="X41" s="66">
        <v>0</v>
      </c>
      <c r="Y41" s="69">
        <v>10273.213696673645</v>
      </c>
      <c r="Z41" s="65">
        <f t="shared" si="0"/>
        <v>8849.32622992884</v>
      </c>
      <c r="AA41" s="66">
        <f t="shared" si="1"/>
        <v>377.75985007115924</v>
      </c>
      <c r="AB41" s="69">
        <f t="shared" si="2"/>
        <v>9227.08608</v>
      </c>
      <c r="AC41" s="63"/>
      <c r="AD41" s="70">
        <f t="shared" si="8"/>
        <v>13.761324018219872</v>
      </c>
      <c r="AE41" s="66">
        <f t="shared" si="9"/>
        <v>10581.410107573854</v>
      </c>
      <c r="AF41" s="66">
        <f t="shared" si="10"/>
        <v>0</v>
      </c>
      <c r="AG41" s="69">
        <f t="shared" si="11"/>
        <v>10581.410107573854</v>
      </c>
      <c r="AH41" s="69"/>
      <c r="AI41" s="69"/>
      <c r="AJ41" s="71">
        <v>13.815174196725351</v>
      </c>
      <c r="AK41" s="72">
        <f t="shared" si="3"/>
        <v>13071.070887012063</v>
      </c>
      <c r="AL41" s="60">
        <f t="shared" si="4"/>
        <v>-13055.24536439111</v>
      </c>
      <c r="AM41" s="73">
        <f t="shared" si="5"/>
        <v>15.825522620952851</v>
      </c>
      <c r="AN41" s="60">
        <f t="shared" si="6"/>
        <v>2.0641986027329793</v>
      </c>
      <c r="AO41" s="74">
        <f t="shared" si="7"/>
        <v>12.641040715091508</v>
      </c>
    </row>
    <row r="42" spans="4:41" ht="12.75">
      <c r="D42" s="55" t="s">
        <v>70</v>
      </c>
      <c r="E42" s="56">
        <v>59.47</v>
      </c>
      <c r="F42" s="57">
        <v>44396.02016</v>
      </c>
      <c r="G42" s="111">
        <v>57.5</v>
      </c>
      <c r="H42" s="112">
        <v>42925.36</v>
      </c>
      <c r="I42" s="113">
        <v>1470.6601599999995</v>
      </c>
      <c r="J42" s="114">
        <v>44396.02016</v>
      </c>
      <c r="K42" s="111">
        <v>59.47</v>
      </c>
      <c r="L42" s="112">
        <v>44396.02016</v>
      </c>
      <c r="M42" s="115">
        <v>0</v>
      </c>
      <c r="N42" s="116">
        <v>59.47</v>
      </c>
      <c r="O42" s="115">
        <v>0</v>
      </c>
      <c r="P42" s="117">
        <v>59.47</v>
      </c>
      <c r="Q42" s="118">
        <v>44396.02016</v>
      </c>
      <c r="R42" s="119">
        <v>0</v>
      </c>
      <c r="S42" s="119">
        <v>44396.02016</v>
      </c>
      <c r="T42" s="120">
        <v>59.47</v>
      </c>
      <c r="U42" s="116"/>
      <c r="V42" s="121">
        <v>59.47</v>
      </c>
      <c r="W42" s="118">
        <v>44396.02016</v>
      </c>
      <c r="X42" s="119">
        <v>0</v>
      </c>
      <c r="Y42" s="122">
        <v>44396.02016</v>
      </c>
      <c r="Z42" s="118">
        <f t="shared" si="0"/>
        <v>38242.64512608612</v>
      </c>
      <c r="AA42" s="119">
        <f t="shared" si="1"/>
        <v>6153.375033913879</v>
      </c>
      <c r="AB42" s="122">
        <f t="shared" si="2"/>
        <v>44396.02016</v>
      </c>
      <c r="AC42" s="116"/>
      <c r="AD42" s="123">
        <f t="shared" si="8"/>
        <v>59.47</v>
      </c>
      <c r="AE42" s="119">
        <f t="shared" si="9"/>
        <v>45727.900764800004</v>
      </c>
      <c r="AF42" s="119">
        <f t="shared" si="10"/>
        <v>0</v>
      </c>
      <c r="AG42" s="122">
        <f t="shared" si="11"/>
        <v>45727.900764800004</v>
      </c>
      <c r="AH42" s="122"/>
      <c r="AI42" s="122"/>
      <c r="AJ42" s="124">
        <v>59.47</v>
      </c>
      <c r="AK42" s="125">
        <f t="shared" si="3"/>
        <v>56266.86819735226</v>
      </c>
      <c r="AL42" s="113">
        <f t="shared" si="4"/>
        <v>-56192.41674580805</v>
      </c>
      <c r="AM42" s="126">
        <f>(SUM(AM9:AM41)+AM44)*(0.5947/(1-0.5947))</f>
        <v>74.45145154421355</v>
      </c>
      <c r="AN42" s="113">
        <f t="shared" si="6"/>
        <v>14.981451544213556</v>
      </c>
      <c r="AO42" s="127">
        <f t="shared" si="7"/>
        <v>59.47</v>
      </c>
    </row>
    <row r="43" spans="4:41" ht="12.75">
      <c r="D43" s="128" t="s">
        <v>71</v>
      </c>
      <c r="E43" s="129">
        <v>98.76</v>
      </c>
      <c r="F43" s="130">
        <v>73727.10528</v>
      </c>
      <c r="G43" s="131">
        <v>99.76376954327219</v>
      </c>
      <c r="H43" s="132">
        <v>74476.44734959991</v>
      </c>
      <c r="I43" s="133">
        <v>1509.0429389358521</v>
      </c>
      <c r="J43" s="134">
        <v>75985.49028853576</v>
      </c>
      <c r="K43" s="131">
        <v>99.76983442078051</v>
      </c>
      <c r="L43" s="132">
        <v>74480.97495047643</v>
      </c>
      <c r="M43" s="135">
        <v>2.582044072387051</v>
      </c>
      <c r="N43" s="136">
        <v>102.35187849316756</v>
      </c>
      <c r="O43" s="137">
        <v>-18.745</v>
      </c>
      <c r="P43" s="138">
        <v>83.60687849316756</v>
      </c>
      <c r="Q43" s="139">
        <v>62414.87578774738</v>
      </c>
      <c r="R43" s="140">
        <v>13993.66736</v>
      </c>
      <c r="S43" s="140">
        <v>76408.54314774738</v>
      </c>
      <c r="T43" s="141">
        <v>83.60687849316756</v>
      </c>
      <c r="U43" s="141">
        <v>0</v>
      </c>
      <c r="V43" s="142">
        <v>83.60687849316756</v>
      </c>
      <c r="W43" s="143">
        <v>62414.87578774738</v>
      </c>
      <c r="X43" s="144">
        <v>13906.259068099964</v>
      </c>
      <c r="Y43" s="145">
        <v>76321.13485584734</v>
      </c>
      <c r="Z43" s="139">
        <f>SUM(Z9:Z42)</f>
        <v>53764.05219966384</v>
      </c>
      <c r="AA43" s="140">
        <f>SUM(AA9:AA42)</f>
        <v>20562.6000034255</v>
      </c>
      <c r="AB43" s="145">
        <f t="shared" si="2"/>
        <v>74326.65220308934</v>
      </c>
      <c r="AC43" s="141">
        <f>SUM(AC9:AC42)</f>
        <v>0</v>
      </c>
      <c r="AD43" s="146">
        <f t="shared" si="8"/>
        <v>83.60687849316756</v>
      </c>
      <c r="AE43" s="140">
        <f>SUM(AE9:AE42)</f>
        <v>64287.32206137982</v>
      </c>
      <c r="AF43" s="140">
        <f>SUM(AF9:AF42)</f>
        <v>13885.122924942963</v>
      </c>
      <c r="AG43" s="145">
        <f t="shared" si="11"/>
        <v>78172.44498632278</v>
      </c>
      <c r="AH43" s="145"/>
      <c r="AI43" s="145"/>
      <c r="AJ43" s="147">
        <f aca="true" t="shared" si="12" ref="AJ43:AO43">SUM(AJ9:AJ42)</f>
        <v>99.77395543518405</v>
      </c>
      <c r="AK43" s="147">
        <f t="shared" si="12"/>
        <v>94400</v>
      </c>
      <c r="AL43" s="147">
        <f t="shared" si="12"/>
        <v>-94276.23438818863</v>
      </c>
      <c r="AM43" s="147">
        <f t="shared" si="12"/>
        <v>123.76561181135624</v>
      </c>
      <c r="AN43" s="147">
        <f t="shared" si="12"/>
        <v>21.413733318188683</v>
      </c>
      <c r="AO43" s="147">
        <f t="shared" si="12"/>
        <v>98.86094604952547</v>
      </c>
    </row>
    <row r="44" spans="4:41" ht="12.75">
      <c r="D44" s="148" t="s">
        <v>51</v>
      </c>
      <c r="E44" s="149">
        <v>1.24</v>
      </c>
      <c r="F44" s="150">
        <v>925.69472</v>
      </c>
      <c r="G44" s="151">
        <v>0.23623045672780993</v>
      </c>
      <c r="H44" s="38">
        <v>176.3526504000985</v>
      </c>
      <c r="I44" s="60">
        <v>749.3420695999015</v>
      </c>
      <c r="J44" s="152">
        <v>925.69472</v>
      </c>
      <c r="K44" s="151">
        <v>0.23016557921950015</v>
      </c>
      <c r="L44" s="59">
        <v>171.825049523575</v>
      </c>
      <c r="M44" s="62">
        <v>1.0098344207805</v>
      </c>
      <c r="N44" s="153">
        <v>1.24</v>
      </c>
      <c r="O44" s="62">
        <v>-1.216</v>
      </c>
      <c r="P44" s="64">
        <v>0.024</v>
      </c>
      <c r="Q44" s="154">
        <v>18.016672000000003</v>
      </c>
      <c r="R44" s="66">
        <v>907.678048</v>
      </c>
      <c r="S44" s="66">
        <v>925.69472</v>
      </c>
      <c r="T44" s="67">
        <v>0.024</v>
      </c>
      <c r="U44" s="67"/>
      <c r="V44" s="68">
        <v>0.024</v>
      </c>
      <c r="W44" s="65">
        <v>17.916672000000002</v>
      </c>
      <c r="X44" s="66">
        <v>907.778048</v>
      </c>
      <c r="Y44" s="69">
        <v>925.69472</v>
      </c>
      <c r="Z44" s="155">
        <f>V44*$Z$46/100</f>
        <v>15.433386296049555</v>
      </c>
      <c r="AA44" s="156">
        <f>IF(Z44&gt;F44,0,F44-Z44)</f>
        <v>910.2613337039504</v>
      </c>
      <c r="AB44" s="69">
        <f t="shared" si="2"/>
        <v>925.69472</v>
      </c>
      <c r="AC44" s="67"/>
      <c r="AD44" s="70">
        <f t="shared" si="8"/>
        <v>0.024</v>
      </c>
      <c r="AE44" s="156">
        <f>AD44*$AE$46/100</f>
        <v>18.454172160000002</v>
      </c>
      <c r="AF44" s="156">
        <f t="shared" si="10"/>
        <v>907.24054784</v>
      </c>
      <c r="AG44" s="69">
        <f t="shared" si="11"/>
        <v>925.69472</v>
      </c>
      <c r="AH44" s="69"/>
      <c r="AI44" s="69"/>
      <c r="AJ44" s="157">
        <v>0.2260445648159547</v>
      </c>
      <c r="AK44" s="72">
        <f>AJ44*$AK$45/100</f>
        <v>213.8695095884845</v>
      </c>
      <c r="AL44" s="60">
        <f>AM44-L44</f>
        <v>-170.399049523575</v>
      </c>
      <c r="AM44" s="60">
        <f>IF(N44&gt;AK44,N44,IF(N44*$AM$66&gt;AK44,AK44,N44*$AM$66))</f>
        <v>1.426</v>
      </c>
      <c r="AN44" s="60">
        <f>AM44-N44</f>
        <v>0.18599999999999994</v>
      </c>
      <c r="AO44" s="74">
        <f>(AM44/$AM$45)*100</f>
        <v>1.1390539504745367</v>
      </c>
    </row>
    <row r="45" spans="4:41" ht="13.5" thickBot="1">
      <c r="D45" s="158" t="s">
        <v>52</v>
      </c>
      <c r="E45" s="159">
        <v>100</v>
      </c>
      <c r="F45" s="160">
        <v>74652.8</v>
      </c>
      <c r="G45" s="161">
        <v>100</v>
      </c>
      <c r="H45" s="162">
        <v>74652.8</v>
      </c>
      <c r="I45" s="163">
        <v>2258.3850085357535</v>
      </c>
      <c r="J45" s="164">
        <v>76911.18500853576</v>
      </c>
      <c r="K45" s="161">
        <v>100</v>
      </c>
      <c r="L45" s="162">
        <v>74652.8</v>
      </c>
      <c r="M45" s="165">
        <v>3.5918784931675507</v>
      </c>
      <c r="N45" s="166">
        <v>103.59187849316756</v>
      </c>
      <c r="O45" s="165">
        <v>-19.961000000000002</v>
      </c>
      <c r="P45" s="167">
        <v>83.63087849316756</v>
      </c>
      <c r="Q45" s="168">
        <v>62432.89245974738</v>
      </c>
      <c r="R45" s="169">
        <v>14901.345408</v>
      </c>
      <c r="S45" s="169">
        <v>77334.23786774738</v>
      </c>
      <c r="T45" s="170">
        <v>83.63087849316756</v>
      </c>
      <c r="U45" s="170">
        <v>0</v>
      </c>
      <c r="V45" s="171">
        <v>83.63087849316756</v>
      </c>
      <c r="W45" s="172">
        <v>62432.79245974738</v>
      </c>
      <c r="X45" s="173">
        <v>14814.037116099964</v>
      </c>
      <c r="Y45" s="174">
        <v>77246.82957584734</v>
      </c>
      <c r="Z45" s="168">
        <f>Z43+Z44</f>
        <v>53779.48558595989</v>
      </c>
      <c r="AA45" s="169">
        <f>AA43+AA44</f>
        <v>21472.861337129452</v>
      </c>
      <c r="AB45" s="174">
        <f t="shared" si="2"/>
        <v>75252.34692308934</v>
      </c>
      <c r="AC45" s="170">
        <f>AC43+AC44</f>
        <v>0</v>
      </c>
      <c r="AD45" s="171">
        <f t="shared" si="8"/>
        <v>83.63087849316756</v>
      </c>
      <c r="AE45" s="169">
        <f>AE43+AE44</f>
        <v>64305.77623353982</v>
      </c>
      <c r="AF45" s="169">
        <f>AF44+AF43</f>
        <v>14792.363472782963</v>
      </c>
      <c r="AG45" s="174">
        <f t="shared" si="11"/>
        <v>79098.13970632278</v>
      </c>
      <c r="AH45" s="174"/>
      <c r="AI45" s="174"/>
      <c r="AJ45" s="175">
        <f>AJ43+AJ44</f>
        <v>100</v>
      </c>
      <c r="AK45" s="175">
        <f>94400*100/AJ43</f>
        <v>94613.86950958848</v>
      </c>
      <c r="AL45" s="175">
        <f>AL43+AL44</f>
        <v>-94446.63343771221</v>
      </c>
      <c r="AM45" s="175">
        <f>AM43+AM44</f>
        <v>125.19161181135624</v>
      </c>
      <c r="AN45" s="175">
        <f>AN43+AN44</f>
        <v>21.599733318188683</v>
      </c>
      <c r="AO45" s="175">
        <f>AO43+AO44</f>
        <v>100</v>
      </c>
    </row>
    <row r="46" spans="26:34" ht="13.5" thickTop="1">
      <c r="Z46" s="176">
        <f>W45*1.03</f>
        <v>64305.77623353981</v>
      </c>
      <c r="AA46" s="176"/>
      <c r="AB46" s="176"/>
      <c r="AE46" s="177">
        <f>F45*1.03</f>
        <v>76892.384</v>
      </c>
      <c r="AG46" s="176"/>
      <c r="AH46" s="176"/>
    </row>
    <row r="47" spans="4:39" ht="12.75">
      <c r="D47" t="s">
        <v>72</v>
      </c>
      <c r="M47" s="176"/>
      <c r="N47" s="176"/>
      <c r="O47" s="176"/>
      <c r="P47" s="176"/>
      <c r="Q47" s="176"/>
      <c r="R47" s="176"/>
      <c r="S47" s="176"/>
      <c r="T47" s="176"/>
      <c r="V47" s="178"/>
      <c r="W47" s="176"/>
      <c r="X47" s="176"/>
      <c r="Y47" s="176"/>
      <c r="Z47" s="176"/>
      <c r="AA47" s="176"/>
      <c r="AB47" s="176"/>
      <c r="AE47">
        <f>AE46/F45-1</f>
        <v>0.030000000000000027</v>
      </c>
      <c r="AG47" s="176"/>
      <c r="AH47" s="176"/>
      <c r="AI47" s="176"/>
      <c r="AJ47" s="176"/>
      <c r="AM47" s="179">
        <v>38728.83694444445</v>
      </c>
    </row>
    <row r="48" spans="5:39" ht="12.75">
      <c r="E48" t="s">
        <v>73</v>
      </c>
      <c r="X48" s="176"/>
      <c r="Y48" s="176"/>
      <c r="AA48" s="176"/>
      <c r="AK48" s="180"/>
      <c r="AM48" s="179"/>
    </row>
    <row r="49" spans="5:39" ht="12.75">
      <c r="E49" t="s">
        <v>79</v>
      </c>
      <c r="X49" s="176"/>
      <c r="Y49" s="176"/>
      <c r="AJ49" s="176"/>
      <c r="AM49" s="179"/>
    </row>
    <row r="50" spans="5:39" ht="12.75">
      <c r="E50" t="s">
        <v>74</v>
      </c>
      <c r="AM50" s="179"/>
    </row>
    <row r="51" spans="5:39" ht="12.75">
      <c r="E51" t="s">
        <v>75</v>
      </c>
      <c r="AM51" s="179"/>
    </row>
    <row r="52" spans="4:38" ht="12.75">
      <c r="D52" t="s">
        <v>76</v>
      </c>
      <c r="E52" s="181"/>
      <c r="AL52" s="179"/>
    </row>
    <row r="53" ht="12.75">
      <c r="D53" t="s">
        <v>77</v>
      </c>
    </row>
    <row r="57" ht="12.75">
      <c r="D57" s="182"/>
    </row>
    <row r="58" ht="12.75">
      <c r="D58" s="182"/>
    </row>
    <row r="59" spans="4:38" ht="12.75">
      <c r="D59" s="182"/>
      <c r="AL59" s="179"/>
    </row>
    <row r="60" ht="12.75">
      <c r="D60" s="182"/>
    </row>
    <row r="61" spans="4:39" ht="12.75">
      <c r="D61" s="182"/>
      <c r="AM61">
        <f>AM43/N43</f>
        <v>1.2092168080688244</v>
      </c>
    </row>
    <row r="62" spans="10:39" ht="12.75">
      <c r="J62" s="183"/>
      <c r="AL62" s="179"/>
      <c r="AM62">
        <f>AM45/N45</f>
        <v>1.2085079798954828</v>
      </c>
    </row>
    <row r="63" ht="12.75">
      <c r="J63" s="184"/>
    </row>
    <row r="65" spans="10:39" ht="12.75">
      <c r="J65" s="185"/>
      <c r="AM65">
        <v>2008</v>
      </c>
    </row>
    <row r="66" spans="14:39" ht="12.75">
      <c r="N66" s="183"/>
      <c r="AM66" s="183">
        <v>1.15</v>
      </c>
    </row>
    <row r="67" spans="14:39" ht="12.75">
      <c r="N67" s="184"/>
      <c r="AM67" s="184">
        <f>AM66-1</f>
        <v>0.1499999999999999</v>
      </c>
    </row>
    <row r="68" ht="12.75">
      <c r="AM68">
        <f>AK45/N45</f>
        <v>913.3328875374026</v>
      </c>
    </row>
    <row r="69" spans="14:39" ht="12.75">
      <c r="N69" s="185"/>
      <c r="AM69" s="185">
        <f>AM68-1</f>
        <v>912.3328875374026</v>
      </c>
    </row>
    <row r="71" spans="15:38" ht="12.75">
      <c r="O71" s="186"/>
      <c r="P71" s="186"/>
      <c r="Q71" s="186"/>
      <c r="R71" s="186"/>
      <c r="S71" s="186"/>
      <c r="T71" s="186"/>
      <c r="V71" s="187"/>
      <c r="W71" s="186"/>
      <c r="X71" s="186"/>
      <c r="Y71" s="186"/>
      <c r="Z71" s="186"/>
      <c r="AA71" s="186"/>
      <c r="AB71" s="186"/>
      <c r="AG71" s="186"/>
      <c r="AH71" s="186"/>
      <c r="AI71" s="186"/>
      <c r="AJ71" s="186">
        <f>AK42/AK45</f>
        <v>0.5946999999999999</v>
      </c>
      <c r="AL71">
        <f>AM42/AM45</f>
        <v>0.5947</v>
      </c>
    </row>
  </sheetData>
  <mergeCells count="42">
    <mergeCell ref="AG7:AG8"/>
    <mergeCell ref="AH7:AH8"/>
    <mergeCell ref="AI7:AI8"/>
    <mergeCell ref="AC7:AC8"/>
    <mergeCell ref="AD7:AD8"/>
    <mergeCell ref="AE7:AE8"/>
    <mergeCell ref="AF7:AF8"/>
    <mergeCell ref="K6:P6"/>
    <mergeCell ref="D4:N4"/>
    <mergeCell ref="E6:E7"/>
    <mergeCell ref="AB7:AB8"/>
    <mergeCell ref="Z7:Z8"/>
    <mergeCell ref="AA7:AA8"/>
    <mergeCell ref="Z5:AB6"/>
    <mergeCell ref="AJ6:AK6"/>
    <mergeCell ref="AJ5:AO5"/>
    <mergeCell ref="AL6:AO6"/>
    <mergeCell ref="AC5:AG6"/>
    <mergeCell ref="F6:F7"/>
    <mergeCell ref="D5:D8"/>
    <mergeCell ref="E5:F5"/>
    <mergeCell ref="P7:P8"/>
    <mergeCell ref="K7:K8"/>
    <mergeCell ref="M7:M8"/>
    <mergeCell ref="N7:N8"/>
    <mergeCell ref="O7:O8"/>
    <mergeCell ref="I6:J6"/>
    <mergeCell ref="K5:P5"/>
    <mergeCell ref="U7:U8"/>
    <mergeCell ref="V7:V8"/>
    <mergeCell ref="W7:W8"/>
    <mergeCell ref="X7:X8"/>
    <mergeCell ref="M1:P1"/>
    <mergeCell ref="Q7:Q8"/>
    <mergeCell ref="R7:R8"/>
    <mergeCell ref="T7:T8"/>
    <mergeCell ref="S7:S8"/>
    <mergeCell ref="D2:AG2"/>
    <mergeCell ref="D3:AG3"/>
    <mergeCell ref="Y7:Y8"/>
    <mergeCell ref="G5:J5"/>
    <mergeCell ref="G6:H6"/>
  </mergeCells>
  <printOptions horizontalCentered="1"/>
  <pageMargins left="0.38" right="0.26" top="0.44" bottom="0.26" header="0.24" footer="0.5"/>
  <pageSetup fitToHeight="1" fitToWidth="1" horizontalDpi="600" verticalDpi="600" orientation="landscape" scale="73" r:id="rId1"/>
  <headerFooter alignWithMargins="0">
    <oddHeader>&amp;CWORKING PAPER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Sergio Pino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Pino</dc:creator>
  <cp:keywords/>
  <dc:description/>
  <cp:lastModifiedBy>efragnaud</cp:lastModifiedBy>
  <cp:lastPrinted>2006-01-30T14:45:00Z</cp:lastPrinted>
  <dcterms:created xsi:type="dcterms:W3CDTF">2006-01-30T13:55:50Z</dcterms:created>
  <dcterms:modified xsi:type="dcterms:W3CDTF">2006-01-30T15:27:16Z</dcterms:modified>
  <cp:category/>
  <cp:version/>
  <cp:contentType/>
  <cp:contentStatus/>
</cp:coreProperties>
</file>